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/>
  <bookViews>
    <workbookView xWindow="210" yWindow="525" windowWidth="18855" windowHeight="10425" tabRatio="918" activeTab="3"/>
  </bookViews>
  <sheets>
    <sheet name="Transactions" sheetId="6" r:id="rId1"/>
    <sheet name="Customers" sheetId="10" r:id="rId2"/>
    <sheet name="Staff" sheetId="9" r:id="rId3"/>
    <sheet name="Sales_by_week" sheetId="7" r:id="rId4"/>
    <sheet name="Sales_by_Month" sheetId="13" r:id="rId5"/>
    <sheet name="Incentives" sheetId="14" r:id="rId6"/>
    <sheet name="Performance" sheetId="16" r:id="rId7"/>
    <sheet name="Sales_by_Date_Range" sheetId="15" r:id="rId8"/>
    <sheet name="Pvt_Sales_by_Staff" sheetId="17" r:id="rId9"/>
    <sheet name="Pvt_Sales_by_Cust" sheetId="20" r:id="rId10"/>
    <sheet name="Progression" sheetId="21" r:id="rId11"/>
    <sheet name="Sales_Perc_chart" sheetId="22" r:id="rId12"/>
    <sheet name="Lookups" sheetId="8" r:id="rId13"/>
  </sheets>
  <definedNames>
    <definedName name="blue_cost_price">Lookups!$C$9</definedName>
    <definedName name="blue_widgets_sales">Transactions_Table[Blue_Widgets_Sales]</definedName>
    <definedName name="blue_widgets_sold">Transactions_Table[Blue_Widgets_Sold]</definedName>
    <definedName name="bonus1">Lookups!#REF!</definedName>
    <definedName name="bonus2">Lookups!#REF!</definedName>
    <definedName name="bonus3">Lookups!#REF!</definedName>
    <definedName name="bonuspoint">Lookups!$B$18:$B$21</definedName>
    <definedName name="bonusrate">Lookups!$C$18:$C$21</definedName>
    <definedName name="current_year">Lookups!$C$12</definedName>
    <definedName name="Customers">Customers!$A$2:$M$56</definedName>
    <definedName name="green_cost_price">Lookups!$C$8</definedName>
    <definedName name="green_widgets_sales">Transactions_Table[Green_Widgets_Sales]</definedName>
    <definedName name="green_widgets_sold">Transactions_Table[Green_Widgets_Sold]</definedName>
    <definedName name="Insurance_Sales">Transactions_Table[Insurance_Sales]</definedName>
    <definedName name="month">Lookups!$B$28:$B$39</definedName>
    <definedName name="Month_Num">Transactions_Table[Month]</definedName>
    <definedName name="monthconvert">Lookups!$B$28:$C$39</definedName>
    <definedName name="_xlnm.Print_Area" localSheetId="10">Progression!$A$1:$Q$70</definedName>
    <definedName name="Sales_Date">Transactions_Table[Date]</definedName>
    <definedName name="Staff">Transactions_Table[Full_Staff_Name]</definedName>
    <definedName name="Staff_ID_lookup">Staff!$A$2:$B$9</definedName>
    <definedName name="Staff_Names">Staff_Table[Full Name]</definedName>
    <definedName name="Total_Sales">Transactions_Table[Total_Sales]</definedName>
    <definedName name="Total_Widget_Sales">Transactions_Table[Total_Widget_Sales]</definedName>
    <definedName name="Week">Transactions_Table[Week]</definedName>
  </definedNames>
  <calcPr calcId="125725"/>
  <pivotCaches>
    <pivotCache cacheId="0" r:id="rId14"/>
  </pivotCaches>
</workbook>
</file>

<file path=xl/calcChain.xml><?xml version="1.0" encoding="utf-8"?>
<calcChain xmlns="http://schemas.openxmlformats.org/spreadsheetml/2006/main">
  <c r="C6" i="14"/>
  <c r="C29" i="8"/>
  <c r="C30"/>
  <c r="C31"/>
  <c r="C32"/>
  <c r="C33"/>
  <c r="C34"/>
  <c r="C35"/>
  <c r="C36"/>
  <c r="C37"/>
  <c r="C38"/>
  <c r="C39"/>
  <c r="C28"/>
  <c r="A1" i="7"/>
  <c r="B2" i="22"/>
  <c r="B2" i="21"/>
  <c r="A2" i="20"/>
  <c r="B18" i="16"/>
  <c r="B4"/>
  <c r="A7" i="9"/>
  <c r="K54" i="10"/>
  <c r="K55"/>
  <c r="K56"/>
  <c r="E24" i="6"/>
  <c r="G24"/>
  <c r="H24"/>
  <c r="I24"/>
  <c r="J24"/>
  <c r="O24"/>
  <c r="P24"/>
  <c r="R24"/>
  <c r="E13"/>
  <c r="G13"/>
  <c r="H13"/>
  <c r="I13"/>
  <c r="J13"/>
  <c r="O13"/>
  <c r="P13"/>
  <c r="R13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G3"/>
  <c r="G4"/>
  <c r="G5"/>
  <c r="G6"/>
  <c r="G7"/>
  <c r="G8"/>
  <c r="G9"/>
  <c r="G10"/>
  <c r="G11"/>
  <c r="G12"/>
  <c r="G14"/>
  <c r="G15"/>
  <c r="G16"/>
  <c r="G17"/>
  <c r="G18"/>
  <c r="G19"/>
  <c r="E21"/>
  <c r="E22"/>
  <c r="E23"/>
  <c r="G21"/>
  <c r="G22"/>
  <c r="G23"/>
  <c r="H21"/>
  <c r="H22"/>
  <c r="H23"/>
  <c r="I21"/>
  <c r="I22"/>
  <c r="I23"/>
  <c r="J21"/>
  <c r="J22"/>
  <c r="J23"/>
  <c r="O21"/>
  <c r="O22"/>
  <c r="O23"/>
  <c r="P21"/>
  <c r="P22"/>
  <c r="P23"/>
  <c r="R21"/>
  <c r="R22"/>
  <c r="R23"/>
  <c r="E61"/>
  <c r="E62"/>
  <c r="E63"/>
  <c r="G61"/>
  <c r="G62"/>
  <c r="G63"/>
  <c r="H61"/>
  <c r="H62"/>
  <c r="H63"/>
  <c r="I61"/>
  <c r="I62"/>
  <c r="I63"/>
  <c r="J61"/>
  <c r="J62"/>
  <c r="J63"/>
  <c r="O61"/>
  <c r="O62"/>
  <c r="O63"/>
  <c r="P61"/>
  <c r="P62"/>
  <c r="P63"/>
  <c r="R61"/>
  <c r="R62"/>
  <c r="R63"/>
  <c r="E64"/>
  <c r="E65"/>
  <c r="E66"/>
  <c r="G64"/>
  <c r="G65"/>
  <c r="G66"/>
  <c r="H64"/>
  <c r="H65"/>
  <c r="H66"/>
  <c r="I64"/>
  <c r="I65"/>
  <c r="I66"/>
  <c r="J64"/>
  <c r="J65"/>
  <c r="J66"/>
  <c r="O64"/>
  <c r="O65"/>
  <c r="O66"/>
  <c r="P64"/>
  <c r="P65"/>
  <c r="P66"/>
  <c r="R64"/>
  <c r="R65"/>
  <c r="R66"/>
  <c r="E67"/>
  <c r="E68"/>
  <c r="E69"/>
  <c r="G67"/>
  <c r="G68"/>
  <c r="G69"/>
  <c r="H67"/>
  <c r="H68"/>
  <c r="H69"/>
  <c r="I67"/>
  <c r="I68"/>
  <c r="I69"/>
  <c r="J67"/>
  <c r="M28" i="16" s="1"/>
  <c r="J68" i="6"/>
  <c r="J69"/>
  <c r="O67"/>
  <c r="O68"/>
  <c r="O69"/>
  <c r="P67"/>
  <c r="P68"/>
  <c r="P69"/>
  <c r="R67"/>
  <c r="R68"/>
  <c r="R69"/>
  <c r="E70"/>
  <c r="E71"/>
  <c r="E72"/>
  <c r="G70"/>
  <c r="G71"/>
  <c r="G72"/>
  <c r="H70"/>
  <c r="H71"/>
  <c r="H72"/>
  <c r="I70"/>
  <c r="I71"/>
  <c r="I72"/>
  <c r="J70"/>
  <c r="J71"/>
  <c r="J72"/>
  <c r="O70"/>
  <c r="O71"/>
  <c r="O72"/>
  <c r="P70"/>
  <c r="P71"/>
  <c r="P72"/>
  <c r="R70"/>
  <c r="R71"/>
  <c r="R72"/>
  <c r="E73"/>
  <c r="E74"/>
  <c r="E75"/>
  <c r="G73"/>
  <c r="G74"/>
  <c r="G75"/>
  <c r="H73"/>
  <c r="H74"/>
  <c r="H75"/>
  <c r="I73"/>
  <c r="I74"/>
  <c r="I75"/>
  <c r="J73"/>
  <c r="J74"/>
  <c r="J75"/>
  <c r="O73"/>
  <c r="O74"/>
  <c r="O75"/>
  <c r="P73"/>
  <c r="P74"/>
  <c r="P75"/>
  <c r="R73"/>
  <c r="R74"/>
  <c r="R75"/>
  <c r="G25" i="16"/>
  <c r="H25"/>
  <c r="L25"/>
  <c r="N25"/>
  <c r="N28"/>
  <c r="E12"/>
  <c r="F12"/>
  <c r="G12"/>
  <c r="H12"/>
  <c r="I12"/>
  <c r="J12"/>
  <c r="K12"/>
  <c r="L12"/>
  <c r="M12"/>
  <c r="N12"/>
  <c r="F15"/>
  <c r="G15"/>
  <c r="H15"/>
  <c r="I15"/>
  <c r="J15"/>
  <c r="K15"/>
  <c r="L15"/>
  <c r="M15"/>
  <c r="N15"/>
  <c r="C12"/>
  <c r="C15"/>
  <c r="K28" l="1"/>
  <c r="J25"/>
  <c r="I28"/>
  <c r="L28"/>
  <c r="G28"/>
  <c r="H28"/>
  <c r="F28"/>
  <c r="J28"/>
  <c r="K25"/>
  <c r="F25"/>
  <c r="C25"/>
  <c r="M25"/>
  <c r="I25"/>
  <c r="C28"/>
  <c r="A3" i="9"/>
  <c r="A4"/>
  <c r="A5"/>
  <c r="A6"/>
  <c r="A8"/>
  <c r="A9"/>
  <c r="A2"/>
  <c r="C9" i="15"/>
  <c r="D8"/>
  <c r="D10" s="1"/>
  <c r="C8"/>
  <c r="D9"/>
  <c r="J2" i="6"/>
  <c r="J3"/>
  <c r="J4"/>
  <c r="J5"/>
  <c r="J6"/>
  <c r="J7"/>
  <c r="J8"/>
  <c r="J9"/>
  <c r="J10"/>
  <c r="J11"/>
  <c r="J12"/>
  <c r="J14"/>
  <c r="J15"/>
  <c r="J16"/>
  <c r="J17"/>
  <c r="J18"/>
  <c r="J19"/>
  <c r="J20"/>
  <c r="J76"/>
  <c r="J77"/>
  <c r="J78"/>
  <c r="J79"/>
  <c r="I2"/>
  <c r="I3"/>
  <c r="I4"/>
  <c r="I5"/>
  <c r="I6"/>
  <c r="I7"/>
  <c r="I8"/>
  <c r="I9"/>
  <c r="I10"/>
  <c r="I11"/>
  <c r="I12"/>
  <c r="I14"/>
  <c r="I15"/>
  <c r="I16"/>
  <c r="I17"/>
  <c r="I18"/>
  <c r="I19"/>
  <c r="I20"/>
  <c r="I76"/>
  <c r="I77"/>
  <c r="I78"/>
  <c r="I79"/>
  <c r="H2"/>
  <c r="H3"/>
  <c r="H4"/>
  <c r="H5"/>
  <c r="H6"/>
  <c r="H7"/>
  <c r="H8"/>
  <c r="H9"/>
  <c r="H10"/>
  <c r="H11"/>
  <c r="H12"/>
  <c r="H14"/>
  <c r="H15"/>
  <c r="H16"/>
  <c r="H17"/>
  <c r="H18"/>
  <c r="H19"/>
  <c r="H20"/>
  <c r="H76"/>
  <c r="H77"/>
  <c r="H78"/>
  <c r="H79"/>
  <c r="G2"/>
  <c r="G20"/>
  <c r="G76"/>
  <c r="G77"/>
  <c r="G78"/>
  <c r="G79"/>
  <c r="C5"/>
  <c r="C7"/>
  <c r="C10"/>
  <c r="C12"/>
  <c r="C15"/>
  <c r="C17"/>
  <c r="C19"/>
  <c r="C77"/>
  <c r="E20"/>
  <c r="K3" i="10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2"/>
  <c r="C14" i="15"/>
  <c r="AX3" i="7"/>
  <c r="AY3"/>
  <c r="AZ3" s="1"/>
  <c r="BA3" s="1"/>
  <c r="BB3" s="1"/>
  <c r="AO3"/>
  <c r="AP3"/>
  <c r="AQ3" s="1"/>
  <c r="AR3" s="1"/>
  <c r="AS3" s="1"/>
  <c r="AT3" s="1"/>
  <c r="AU3" s="1"/>
  <c r="AV3" s="1"/>
  <c r="AW3" s="1"/>
  <c r="N3"/>
  <c r="O3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M3"/>
  <c r="E2" i="6"/>
  <c r="O2"/>
  <c r="P2"/>
  <c r="R2"/>
  <c r="E18"/>
  <c r="E19"/>
  <c r="E76"/>
  <c r="O18"/>
  <c r="E15" i="16" s="1"/>
  <c r="O19" i="6"/>
  <c r="O20"/>
  <c r="O76"/>
  <c r="P18"/>
  <c r="P19"/>
  <c r="P20"/>
  <c r="P76"/>
  <c r="R18"/>
  <c r="R19"/>
  <c r="R20"/>
  <c r="R76"/>
  <c r="P4"/>
  <c r="P5"/>
  <c r="P6"/>
  <c r="P7"/>
  <c r="P8"/>
  <c r="P9"/>
  <c r="P10"/>
  <c r="P11"/>
  <c r="P12"/>
  <c r="P14"/>
  <c r="P15"/>
  <c r="P16"/>
  <c r="P17"/>
  <c r="P77"/>
  <c r="P78"/>
  <c r="P79"/>
  <c r="P3"/>
  <c r="E12"/>
  <c r="E14"/>
  <c r="E15"/>
  <c r="E16"/>
  <c r="O12"/>
  <c r="O14"/>
  <c r="O15"/>
  <c r="O16"/>
  <c r="R12"/>
  <c r="R14"/>
  <c r="R15"/>
  <c r="R16"/>
  <c r="E77"/>
  <c r="O77"/>
  <c r="R77"/>
  <c r="E78"/>
  <c r="O78"/>
  <c r="R78"/>
  <c r="C3" l="1"/>
  <c r="C24"/>
  <c r="C27"/>
  <c r="C31"/>
  <c r="C35"/>
  <c r="C39"/>
  <c r="C43"/>
  <c r="C47"/>
  <c r="C51"/>
  <c r="C55"/>
  <c r="C59"/>
  <c r="C23"/>
  <c r="C64"/>
  <c r="C68"/>
  <c r="C72"/>
  <c r="C26"/>
  <c r="C30"/>
  <c r="C34"/>
  <c r="C38"/>
  <c r="C42"/>
  <c r="C46"/>
  <c r="C50"/>
  <c r="C54"/>
  <c r="C58"/>
  <c r="C22"/>
  <c r="C63"/>
  <c r="C67"/>
  <c r="C71"/>
  <c r="C75"/>
  <c r="C25"/>
  <c r="C29"/>
  <c r="C33"/>
  <c r="C37"/>
  <c r="C41"/>
  <c r="C45"/>
  <c r="C49"/>
  <c r="C53"/>
  <c r="C57"/>
  <c r="C21"/>
  <c r="C62"/>
  <c r="C66"/>
  <c r="C70"/>
  <c r="C74"/>
  <c r="C13"/>
  <c r="C28"/>
  <c r="C32"/>
  <c r="C36"/>
  <c r="C40"/>
  <c r="C44"/>
  <c r="C48"/>
  <c r="C52"/>
  <c r="C56"/>
  <c r="C60"/>
  <c r="C61"/>
  <c r="C65"/>
  <c r="C69"/>
  <c r="C73"/>
  <c r="H21" i="16"/>
  <c r="L21"/>
  <c r="G8"/>
  <c r="K8"/>
  <c r="G21"/>
  <c r="K21"/>
  <c r="F8"/>
  <c r="J8"/>
  <c r="N8"/>
  <c r="F21"/>
  <c r="J21"/>
  <c r="N21"/>
  <c r="I8"/>
  <c r="M8"/>
  <c r="I21"/>
  <c r="M21"/>
  <c r="H8"/>
  <c r="L8"/>
  <c r="H27"/>
  <c r="L27"/>
  <c r="G27"/>
  <c r="K27"/>
  <c r="G14"/>
  <c r="K14"/>
  <c r="F27"/>
  <c r="J27"/>
  <c r="N27"/>
  <c r="F14"/>
  <c r="J14"/>
  <c r="N14"/>
  <c r="I27"/>
  <c r="M27"/>
  <c r="E14"/>
  <c r="I14"/>
  <c r="M14"/>
  <c r="H14"/>
  <c r="L14"/>
  <c r="H26"/>
  <c r="L26"/>
  <c r="F13"/>
  <c r="J13"/>
  <c r="N13"/>
  <c r="G26"/>
  <c r="K26"/>
  <c r="E13"/>
  <c r="I13"/>
  <c r="M13"/>
  <c r="F26"/>
  <c r="J26"/>
  <c r="N26"/>
  <c r="H13"/>
  <c r="L13"/>
  <c r="I26"/>
  <c r="M26"/>
  <c r="G13"/>
  <c r="K13"/>
  <c r="E11"/>
  <c r="H24"/>
  <c r="L24"/>
  <c r="I11"/>
  <c r="M11"/>
  <c r="F24"/>
  <c r="K24"/>
  <c r="H11"/>
  <c r="L11"/>
  <c r="J24"/>
  <c r="N24"/>
  <c r="G11"/>
  <c r="K11"/>
  <c r="I24"/>
  <c r="M24"/>
  <c r="F11"/>
  <c r="J11"/>
  <c r="N11"/>
  <c r="I23"/>
  <c r="N23"/>
  <c r="F10"/>
  <c r="J10"/>
  <c r="N10"/>
  <c r="H23"/>
  <c r="M23"/>
  <c r="E10"/>
  <c r="I10"/>
  <c r="M10"/>
  <c r="G23"/>
  <c r="L23"/>
  <c r="H10"/>
  <c r="L10"/>
  <c r="F23"/>
  <c r="K23"/>
  <c r="G10"/>
  <c r="K10"/>
  <c r="F22"/>
  <c r="J22"/>
  <c r="N22"/>
  <c r="M29"/>
  <c r="F9"/>
  <c r="J9"/>
  <c r="N9"/>
  <c r="E22"/>
  <c r="I22"/>
  <c r="M22"/>
  <c r="I29"/>
  <c r="E9"/>
  <c r="I9"/>
  <c r="M9"/>
  <c r="H22"/>
  <c r="L22"/>
  <c r="H9"/>
  <c r="L9"/>
  <c r="G22"/>
  <c r="K22"/>
  <c r="G9"/>
  <c r="K9"/>
  <c r="J29"/>
  <c r="J23" s="1"/>
  <c r="G29"/>
  <c r="G24" s="1"/>
  <c r="F29"/>
  <c r="L29"/>
  <c r="K29"/>
  <c r="H29"/>
  <c r="N29"/>
  <c r="E29"/>
  <c r="E8" i="15"/>
  <c r="D11"/>
  <c r="D12" s="1"/>
  <c r="C79" i="6"/>
  <c r="C8"/>
  <c r="C78"/>
  <c r="C20"/>
  <c r="C18"/>
  <c r="C16"/>
  <c r="C14"/>
  <c r="C11"/>
  <c r="C9"/>
  <c r="C6"/>
  <c r="C4"/>
  <c r="C10" i="15"/>
  <c r="E10" s="1"/>
  <c r="E9"/>
  <c r="C76" i="6"/>
  <c r="C2"/>
  <c r="O4"/>
  <c r="O5"/>
  <c r="O6"/>
  <c r="C13" i="16" s="1"/>
  <c r="O7" i="6"/>
  <c r="C14" i="16" s="1"/>
  <c r="O8" i="6"/>
  <c r="C6" i="13" s="1"/>
  <c r="O9" i="6"/>
  <c r="O10"/>
  <c r="O11"/>
  <c r="O17"/>
  <c r="E8" i="16" s="1"/>
  <c r="O79" i="6"/>
  <c r="O3"/>
  <c r="E11"/>
  <c r="J6" i="7"/>
  <c r="R11" i="6"/>
  <c r="E17"/>
  <c r="C5" i="13"/>
  <c r="R17" i="6"/>
  <c r="R3"/>
  <c r="R4"/>
  <c r="R5"/>
  <c r="R6"/>
  <c r="R7"/>
  <c r="R8"/>
  <c r="R9"/>
  <c r="R10"/>
  <c r="R79"/>
  <c r="E79"/>
  <c r="E8" i="7"/>
  <c r="C18"/>
  <c r="L32"/>
  <c r="E21" i="16" l="1"/>
  <c r="E25"/>
  <c r="E27"/>
  <c r="C10"/>
  <c r="E23"/>
  <c r="E26"/>
  <c r="C11"/>
  <c r="C9"/>
  <c r="C8"/>
  <c r="G16"/>
  <c r="H16"/>
  <c r="I16"/>
  <c r="F16"/>
  <c r="N16"/>
  <c r="C29"/>
  <c r="C23" s="1"/>
  <c r="E16"/>
  <c r="K16"/>
  <c r="L16"/>
  <c r="M16"/>
  <c r="J16"/>
  <c r="D13"/>
  <c r="O13" s="1"/>
  <c r="C16" i="14"/>
  <c r="D16" s="1"/>
  <c r="D9" i="16"/>
  <c r="C12" i="14"/>
  <c r="D12" s="1"/>
  <c r="E28" i="16"/>
  <c r="D14"/>
  <c r="O14" s="1"/>
  <c r="C17" i="14"/>
  <c r="D17" s="1"/>
  <c r="D10" i="16"/>
  <c r="O10" s="1"/>
  <c r="C13" i="14"/>
  <c r="D13" s="1"/>
  <c r="D15" i="16"/>
  <c r="O15" s="1"/>
  <c r="C18" i="14"/>
  <c r="D18" s="1"/>
  <c r="D29" i="16"/>
  <c r="D22" s="1"/>
  <c r="D8"/>
  <c r="C11" i="14"/>
  <c r="D11" s="1"/>
  <c r="D6" i="13"/>
  <c r="D11" i="16"/>
  <c r="C14" i="14"/>
  <c r="D14" s="1"/>
  <c r="J21" i="7"/>
  <c r="D12" i="16"/>
  <c r="O12" s="1"/>
  <c r="C15" i="14"/>
  <c r="D15" s="1"/>
  <c r="E24" i="16"/>
  <c r="E11" i="15"/>
  <c r="E12" s="1"/>
  <c r="C15"/>
  <c r="C11"/>
  <c r="C12" s="1"/>
  <c r="O24" i="7"/>
  <c r="S24"/>
  <c r="W24"/>
  <c r="AA24"/>
  <c r="AE24"/>
  <c r="AI24"/>
  <c r="AM24"/>
  <c r="AQ24"/>
  <c r="AU24"/>
  <c r="AY24"/>
  <c r="M25"/>
  <c r="Q25"/>
  <c r="U25"/>
  <c r="Y25"/>
  <c r="AC25"/>
  <c r="AG25"/>
  <c r="AK25"/>
  <c r="AO25"/>
  <c r="AS25"/>
  <c r="AW25"/>
  <c r="BA25"/>
  <c r="O26"/>
  <c r="S26"/>
  <c r="W26"/>
  <c r="AA26"/>
  <c r="AE26"/>
  <c r="AI26"/>
  <c r="AM26"/>
  <c r="AQ26"/>
  <c r="AU26"/>
  <c r="AY26"/>
  <c r="M27"/>
  <c r="Q27"/>
  <c r="U27"/>
  <c r="Y27"/>
  <c r="AC27"/>
  <c r="AG27"/>
  <c r="AK27"/>
  <c r="AO27"/>
  <c r="AS27"/>
  <c r="AW27"/>
  <c r="BA27"/>
  <c r="N24"/>
  <c r="R24"/>
  <c r="V24"/>
  <c r="Z24"/>
  <c r="AD24"/>
  <c r="AH24"/>
  <c r="AL24"/>
  <c r="AP24"/>
  <c r="AT24"/>
  <c r="AX24"/>
  <c r="BB24"/>
  <c r="P25"/>
  <c r="T25"/>
  <c r="X25"/>
  <c r="AB25"/>
  <c r="AF25"/>
  <c r="AJ25"/>
  <c r="AN25"/>
  <c r="AR25"/>
  <c r="AV25"/>
  <c r="AZ25"/>
  <c r="N26"/>
  <c r="R26"/>
  <c r="V26"/>
  <c r="Z26"/>
  <c r="AD26"/>
  <c r="AH26"/>
  <c r="AL26"/>
  <c r="AP26"/>
  <c r="AT26"/>
  <c r="AX26"/>
  <c r="BB26"/>
  <c r="P27"/>
  <c r="T27"/>
  <c r="X27"/>
  <c r="AB27"/>
  <c r="AF27"/>
  <c r="AJ27"/>
  <c r="AN27"/>
  <c r="AR27"/>
  <c r="AV27"/>
  <c r="AZ27"/>
  <c r="M24"/>
  <c r="Q24"/>
  <c r="U24"/>
  <c r="Y24"/>
  <c r="AC24"/>
  <c r="AG24"/>
  <c r="AK24"/>
  <c r="AO24"/>
  <c r="AS24"/>
  <c r="AW24"/>
  <c r="BA24"/>
  <c r="O25"/>
  <c r="S25"/>
  <c r="W25"/>
  <c r="AA25"/>
  <c r="AE25"/>
  <c r="AI25"/>
  <c r="AM25"/>
  <c r="AQ25"/>
  <c r="AU25"/>
  <c r="AY25"/>
  <c r="M26"/>
  <c r="Q26"/>
  <c r="U26"/>
  <c r="Y26"/>
  <c r="AC26"/>
  <c r="AG26"/>
  <c r="AK26"/>
  <c r="AO26"/>
  <c r="AS26"/>
  <c r="AW26"/>
  <c r="BA26"/>
  <c r="O27"/>
  <c r="S27"/>
  <c r="W27"/>
  <c r="AA27"/>
  <c r="AE27"/>
  <c r="AI27"/>
  <c r="AM27"/>
  <c r="AQ27"/>
  <c r="AU27"/>
  <c r="AY27"/>
  <c r="P24"/>
  <c r="T24"/>
  <c r="X24"/>
  <c r="AB24"/>
  <c r="AF24"/>
  <c r="AJ24"/>
  <c r="AN24"/>
  <c r="AR24"/>
  <c r="AV24"/>
  <c r="AZ24"/>
  <c r="N25"/>
  <c r="R25"/>
  <c r="V25"/>
  <c r="Z25"/>
  <c r="AD25"/>
  <c r="AH25"/>
  <c r="AL25"/>
  <c r="AP25"/>
  <c r="AT25"/>
  <c r="AX25"/>
  <c r="BB25"/>
  <c r="P26"/>
  <c r="T26"/>
  <c r="X26"/>
  <c r="AB26"/>
  <c r="AF26"/>
  <c r="AJ26"/>
  <c r="AN26"/>
  <c r="AR26"/>
  <c r="AV26"/>
  <c r="AZ26"/>
  <c r="N27"/>
  <c r="R27"/>
  <c r="V27"/>
  <c r="Z27"/>
  <c r="AD27"/>
  <c r="AH27"/>
  <c r="AL27"/>
  <c r="AP27"/>
  <c r="AT27"/>
  <c r="AX27"/>
  <c r="BB27"/>
  <c r="D24"/>
  <c r="H24"/>
  <c r="F25"/>
  <c r="D26"/>
  <c r="H26"/>
  <c r="F27"/>
  <c r="C27"/>
  <c r="K26"/>
  <c r="K24"/>
  <c r="G24"/>
  <c r="E25"/>
  <c r="I25"/>
  <c r="G26"/>
  <c r="E27"/>
  <c r="I27"/>
  <c r="C24"/>
  <c r="L26"/>
  <c r="L24"/>
  <c r="F24"/>
  <c r="D25"/>
  <c r="H25"/>
  <c r="F26"/>
  <c r="D27"/>
  <c r="H27"/>
  <c r="C25"/>
  <c r="L27"/>
  <c r="L25"/>
  <c r="E24"/>
  <c r="I24"/>
  <c r="G25"/>
  <c r="E26"/>
  <c r="I26"/>
  <c r="G27"/>
  <c r="C26"/>
  <c r="J26"/>
  <c r="J24"/>
  <c r="O28"/>
  <c r="S28"/>
  <c r="W28"/>
  <c r="AA28"/>
  <c r="AE28"/>
  <c r="AI28"/>
  <c r="AM28"/>
  <c r="AQ28"/>
  <c r="AU28"/>
  <c r="AY28"/>
  <c r="M29"/>
  <c r="Q29"/>
  <c r="U29"/>
  <c r="Y29"/>
  <c r="AC29"/>
  <c r="AG29"/>
  <c r="AK29"/>
  <c r="AO29"/>
  <c r="AS29"/>
  <c r="AW29"/>
  <c r="BA29"/>
  <c r="O30"/>
  <c r="S30"/>
  <c r="W30"/>
  <c r="AA30"/>
  <c r="AE30"/>
  <c r="AI30"/>
  <c r="AM30"/>
  <c r="AQ30"/>
  <c r="AU30"/>
  <c r="AY30"/>
  <c r="M31"/>
  <c r="Q31"/>
  <c r="U31"/>
  <c r="Y31"/>
  <c r="AC31"/>
  <c r="AG31"/>
  <c r="AK31"/>
  <c r="N28"/>
  <c r="R28"/>
  <c r="V28"/>
  <c r="Z28"/>
  <c r="AD28"/>
  <c r="AH28"/>
  <c r="AL28"/>
  <c r="AP28"/>
  <c r="AT28"/>
  <c r="AX28"/>
  <c r="BB28"/>
  <c r="P29"/>
  <c r="T29"/>
  <c r="X29"/>
  <c r="AB29"/>
  <c r="AF29"/>
  <c r="AJ29"/>
  <c r="AN29"/>
  <c r="AR29"/>
  <c r="AV29"/>
  <c r="AZ29"/>
  <c r="N30"/>
  <c r="R30"/>
  <c r="V30"/>
  <c r="Z30"/>
  <c r="AD30"/>
  <c r="AH30"/>
  <c r="AL30"/>
  <c r="AP30"/>
  <c r="AT30"/>
  <c r="AX30"/>
  <c r="BB30"/>
  <c r="P31"/>
  <c r="T31"/>
  <c r="M28"/>
  <c r="Q28"/>
  <c r="U28"/>
  <c r="Y28"/>
  <c r="AC28"/>
  <c r="AG28"/>
  <c r="AK28"/>
  <c r="AO28"/>
  <c r="AS28"/>
  <c r="AW28"/>
  <c r="BA28"/>
  <c r="O29"/>
  <c r="S29"/>
  <c r="W29"/>
  <c r="AA29"/>
  <c r="AE29"/>
  <c r="AI29"/>
  <c r="AM29"/>
  <c r="AQ29"/>
  <c r="AU29"/>
  <c r="AY29"/>
  <c r="M30"/>
  <c r="Q30"/>
  <c r="U30"/>
  <c r="Y30"/>
  <c r="AC30"/>
  <c r="AG30"/>
  <c r="AK30"/>
  <c r="AO30"/>
  <c r="AS30"/>
  <c r="AW30"/>
  <c r="BA30"/>
  <c r="O31"/>
  <c r="S31"/>
  <c r="W31"/>
  <c r="AA31"/>
  <c r="AE31"/>
  <c r="AI31"/>
  <c r="AM31"/>
  <c r="AQ31"/>
  <c r="P28"/>
  <c r="T28"/>
  <c r="X28"/>
  <c r="AB28"/>
  <c r="AF28"/>
  <c r="AJ28"/>
  <c r="AN28"/>
  <c r="AR28"/>
  <c r="AV28"/>
  <c r="AZ28"/>
  <c r="N29"/>
  <c r="R29"/>
  <c r="V29"/>
  <c r="Z29"/>
  <c r="AD29"/>
  <c r="AH29"/>
  <c r="AL29"/>
  <c r="AP29"/>
  <c r="AT29"/>
  <c r="AX29"/>
  <c r="BB29"/>
  <c r="P30"/>
  <c r="T30"/>
  <c r="X30"/>
  <c r="AB30"/>
  <c r="AF30"/>
  <c r="AJ30"/>
  <c r="AN30"/>
  <c r="AR30"/>
  <c r="AV30"/>
  <c r="AZ30"/>
  <c r="N31"/>
  <c r="R31"/>
  <c r="V31"/>
  <c r="Z31"/>
  <c r="AD31"/>
  <c r="AH31"/>
  <c r="AL31"/>
  <c r="AP31"/>
  <c r="AT31"/>
  <c r="AX31"/>
  <c r="BB31"/>
  <c r="AJ31"/>
  <c r="AS31"/>
  <c r="AY31"/>
  <c r="D28"/>
  <c r="H28"/>
  <c r="F29"/>
  <c r="D30"/>
  <c r="H30"/>
  <c r="F31"/>
  <c r="C31"/>
  <c r="L31"/>
  <c r="J30"/>
  <c r="K28"/>
  <c r="AF31"/>
  <c r="AR31"/>
  <c r="AW31"/>
  <c r="G28"/>
  <c r="E29"/>
  <c r="I29"/>
  <c r="G30"/>
  <c r="E31"/>
  <c r="I31"/>
  <c r="C28"/>
  <c r="K30"/>
  <c r="L28"/>
  <c r="AB31"/>
  <c r="AO31"/>
  <c r="AV31"/>
  <c r="BA31"/>
  <c r="F28"/>
  <c r="D29"/>
  <c r="H29"/>
  <c r="F30"/>
  <c r="D31"/>
  <c r="H31"/>
  <c r="C29"/>
  <c r="L30"/>
  <c r="K29"/>
  <c r="X31"/>
  <c r="AN31"/>
  <c r="AU31"/>
  <c r="AZ31"/>
  <c r="E28"/>
  <c r="I28"/>
  <c r="G29"/>
  <c r="E30"/>
  <c r="I30"/>
  <c r="G31"/>
  <c r="C30"/>
  <c r="K31"/>
  <c r="L29"/>
  <c r="J28"/>
  <c r="F29" i="13"/>
  <c r="J29"/>
  <c r="N29"/>
  <c r="I30"/>
  <c r="M30"/>
  <c r="H31"/>
  <c r="L31"/>
  <c r="G32"/>
  <c r="K32"/>
  <c r="E31"/>
  <c r="C30"/>
  <c r="I29"/>
  <c r="M29"/>
  <c r="H30"/>
  <c r="L30"/>
  <c r="G31"/>
  <c r="K31"/>
  <c r="F32"/>
  <c r="J32"/>
  <c r="N32"/>
  <c r="C32"/>
  <c r="E30"/>
  <c r="C29"/>
  <c r="H29"/>
  <c r="L29"/>
  <c r="G30"/>
  <c r="K30"/>
  <c r="F31"/>
  <c r="J31"/>
  <c r="N31"/>
  <c r="I32"/>
  <c r="M32"/>
  <c r="E32"/>
  <c r="C31"/>
  <c r="D29"/>
  <c r="G29"/>
  <c r="K29"/>
  <c r="F30"/>
  <c r="J30"/>
  <c r="N30"/>
  <c r="I31"/>
  <c r="M31"/>
  <c r="H32"/>
  <c r="L32"/>
  <c r="D31"/>
  <c r="E29"/>
  <c r="H33"/>
  <c r="N33"/>
  <c r="M35"/>
  <c r="L33"/>
  <c r="K35"/>
  <c r="K36"/>
  <c r="K33"/>
  <c r="G35"/>
  <c r="J36"/>
  <c r="J33"/>
  <c r="F34"/>
  <c r="H36"/>
  <c r="E17"/>
  <c r="C18"/>
  <c r="D19"/>
  <c r="E19"/>
  <c r="O4" i="7"/>
  <c r="S4"/>
  <c r="W4"/>
  <c r="AA4"/>
  <c r="AE4"/>
  <c r="AI4"/>
  <c r="AM4"/>
  <c r="AQ4"/>
  <c r="AU4"/>
  <c r="AY4"/>
  <c r="M5"/>
  <c r="Q5"/>
  <c r="U5"/>
  <c r="Y5"/>
  <c r="AC5"/>
  <c r="AG5"/>
  <c r="AK5"/>
  <c r="AO5"/>
  <c r="AS5"/>
  <c r="AW5"/>
  <c r="BA5"/>
  <c r="O6"/>
  <c r="S6"/>
  <c r="W6"/>
  <c r="AA6"/>
  <c r="AE6"/>
  <c r="AI6"/>
  <c r="AM6"/>
  <c r="AQ6"/>
  <c r="AU6"/>
  <c r="AY6"/>
  <c r="M7"/>
  <c r="Q7"/>
  <c r="U7"/>
  <c r="Y7"/>
  <c r="AC7"/>
  <c r="AG7"/>
  <c r="AK7"/>
  <c r="AO7"/>
  <c r="AS7"/>
  <c r="AW7"/>
  <c r="BA7"/>
  <c r="N4"/>
  <c r="R4"/>
  <c r="V4"/>
  <c r="Z4"/>
  <c r="AD4"/>
  <c r="AH4"/>
  <c r="AL4"/>
  <c r="AP4"/>
  <c r="AT4"/>
  <c r="AX4"/>
  <c r="BB4"/>
  <c r="P5"/>
  <c r="T5"/>
  <c r="X5"/>
  <c r="AB5"/>
  <c r="AF5"/>
  <c r="AJ5"/>
  <c r="AN5"/>
  <c r="AR5"/>
  <c r="AV5"/>
  <c r="AZ5"/>
  <c r="N6"/>
  <c r="R6"/>
  <c r="V6"/>
  <c r="Z6"/>
  <c r="AD6"/>
  <c r="AH6"/>
  <c r="AL6"/>
  <c r="AP6"/>
  <c r="AT6"/>
  <c r="AX6"/>
  <c r="BB6"/>
  <c r="P7"/>
  <c r="T7"/>
  <c r="X7"/>
  <c r="AB7"/>
  <c r="AF7"/>
  <c r="AJ7"/>
  <c r="AN7"/>
  <c r="AR7"/>
  <c r="AV7"/>
  <c r="AZ7"/>
  <c r="J4"/>
  <c r="M4"/>
  <c r="Q4"/>
  <c r="U4"/>
  <c r="Y4"/>
  <c r="AC4"/>
  <c r="AG4"/>
  <c r="AK4"/>
  <c r="AO4"/>
  <c r="AS4"/>
  <c r="AW4"/>
  <c r="BA4"/>
  <c r="O5"/>
  <c r="S5"/>
  <c r="W5"/>
  <c r="AA5"/>
  <c r="AE5"/>
  <c r="AI5"/>
  <c r="AM5"/>
  <c r="AQ5"/>
  <c r="AU5"/>
  <c r="AY5"/>
  <c r="M6"/>
  <c r="Q6"/>
  <c r="U6"/>
  <c r="Y6"/>
  <c r="AC6"/>
  <c r="AG6"/>
  <c r="AK6"/>
  <c r="AO6"/>
  <c r="AS6"/>
  <c r="AW6"/>
  <c r="BA6"/>
  <c r="O7"/>
  <c r="S7"/>
  <c r="W7"/>
  <c r="AA7"/>
  <c r="AE7"/>
  <c r="AI7"/>
  <c r="AM7"/>
  <c r="AQ7"/>
  <c r="AU7"/>
  <c r="AY7"/>
  <c r="P4"/>
  <c r="T4"/>
  <c r="X4"/>
  <c r="AB4"/>
  <c r="AF4"/>
  <c r="AJ4"/>
  <c r="AN4"/>
  <c r="AR4"/>
  <c r="AV4"/>
  <c r="AZ4"/>
  <c r="N5"/>
  <c r="R5"/>
  <c r="V5"/>
  <c r="Z5"/>
  <c r="AD5"/>
  <c r="AH5"/>
  <c r="AL5"/>
  <c r="AP5"/>
  <c r="AT5"/>
  <c r="AX5"/>
  <c r="BB5"/>
  <c r="P6"/>
  <c r="T6"/>
  <c r="X6"/>
  <c r="AB6"/>
  <c r="AF6"/>
  <c r="AJ6"/>
  <c r="AN6"/>
  <c r="AR6"/>
  <c r="AV6"/>
  <c r="AZ6"/>
  <c r="N7"/>
  <c r="R7"/>
  <c r="V7"/>
  <c r="Z7"/>
  <c r="AD7"/>
  <c r="AH7"/>
  <c r="AL7"/>
  <c r="AP7"/>
  <c r="AT7"/>
  <c r="AX7"/>
  <c r="BB7"/>
  <c r="D4"/>
  <c r="H4"/>
  <c r="F5"/>
  <c r="D6"/>
  <c r="H6"/>
  <c r="F7"/>
  <c r="C7"/>
  <c r="G4"/>
  <c r="E5"/>
  <c r="I5"/>
  <c r="G6"/>
  <c r="E7"/>
  <c r="I7"/>
  <c r="C4"/>
  <c r="F4"/>
  <c r="D5"/>
  <c r="H5"/>
  <c r="F6"/>
  <c r="D7"/>
  <c r="H7"/>
  <c r="C5"/>
  <c r="E4"/>
  <c r="I4"/>
  <c r="G5"/>
  <c r="E6"/>
  <c r="I6"/>
  <c r="G7"/>
  <c r="C6"/>
  <c r="O20"/>
  <c r="S20"/>
  <c r="W20"/>
  <c r="AA20"/>
  <c r="AE20"/>
  <c r="AI20"/>
  <c r="AM20"/>
  <c r="AQ20"/>
  <c r="AU20"/>
  <c r="AY20"/>
  <c r="M21"/>
  <c r="Q21"/>
  <c r="U21"/>
  <c r="Y21"/>
  <c r="AC21"/>
  <c r="AG21"/>
  <c r="AK21"/>
  <c r="AO21"/>
  <c r="AS21"/>
  <c r="AW21"/>
  <c r="BA21"/>
  <c r="O22"/>
  <c r="S22"/>
  <c r="W22"/>
  <c r="AA22"/>
  <c r="AE22"/>
  <c r="AI22"/>
  <c r="AM22"/>
  <c r="AQ22"/>
  <c r="AU22"/>
  <c r="AY22"/>
  <c r="M23"/>
  <c r="Q23"/>
  <c r="U23"/>
  <c r="Y23"/>
  <c r="AC23"/>
  <c r="AG23"/>
  <c r="AK23"/>
  <c r="AO23"/>
  <c r="AS23"/>
  <c r="AW23"/>
  <c r="BA23"/>
  <c r="N20"/>
  <c r="R20"/>
  <c r="V20"/>
  <c r="Z20"/>
  <c r="AD20"/>
  <c r="AH20"/>
  <c r="AL20"/>
  <c r="AP20"/>
  <c r="AT20"/>
  <c r="AX20"/>
  <c r="BB20"/>
  <c r="P21"/>
  <c r="T21"/>
  <c r="X21"/>
  <c r="AB21"/>
  <c r="AF21"/>
  <c r="AJ21"/>
  <c r="AN21"/>
  <c r="AR21"/>
  <c r="AV21"/>
  <c r="AZ21"/>
  <c r="N22"/>
  <c r="R22"/>
  <c r="V22"/>
  <c r="Z22"/>
  <c r="AD22"/>
  <c r="AH22"/>
  <c r="AL22"/>
  <c r="AP22"/>
  <c r="AT22"/>
  <c r="AX22"/>
  <c r="BB22"/>
  <c r="P23"/>
  <c r="T23"/>
  <c r="X23"/>
  <c r="AB23"/>
  <c r="AF23"/>
  <c r="AJ23"/>
  <c r="AN23"/>
  <c r="AR23"/>
  <c r="AV23"/>
  <c r="AZ23"/>
  <c r="M20"/>
  <c r="Q20"/>
  <c r="U20"/>
  <c r="Y20"/>
  <c r="AC20"/>
  <c r="AG20"/>
  <c r="AK20"/>
  <c r="AO20"/>
  <c r="AS20"/>
  <c r="AW20"/>
  <c r="BA20"/>
  <c r="O21"/>
  <c r="S21"/>
  <c r="W21"/>
  <c r="AA21"/>
  <c r="AE21"/>
  <c r="AI21"/>
  <c r="AM21"/>
  <c r="AQ21"/>
  <c r="AU21"/>
  <c r="AY21"/>
  <c r="M22"/>
  <c r="Q22"/>
  <c r="U22"/>
  <c r="Y22"/>
  <c r="AC22"/>
  <c r="AG22"/>
  <c r="AK22"/>
  <c r="AO22"/>
  <c r="AS22"/>
  <c r="AW22"/>
  <c r="BA22"/>
  <c r="O23"/>
  <c r="S23"/>
  <c r="W23"/>
  <c r="AA23"/>
  <c r="AE23"/>
  <c r="AI23"/>
  <c r="AM23"/>
  <c r="AQ23"/>
  <c r="AU23"/>
  <c r="AY23"/>
  <c r="P20"/>
  <c r="T20"/>
  <c r="X20"/>
  <c r="AB20"/>
  <c r="AF20"/>
  <c r="AJ20"/>
  <c r="AN20"/>
  <c r="AR20"/>
  <c r="AV20"/>
  <c r="AZ20"/>
  <c r="N21"/>
  <c r="R21"/>
  <c r="V21"/>
  <c r="Z21"/>
  <c r="AD21"/>
  <c r="AH21"/>
  <c r="AL21"/>
  <c r="AP21"/>
  <c r="AT21"/>
  <c r="AX21"/>
  <c r="BB21"/>
  <c r="P22"/>
  <c r="T22"/>
  <c r="X22"/>
  <c r="AB22"/>
  <c r="AF22"/>
  <c r="AJ22"/>
  <c r="AN22"/>
  <c r="AR22"/>
  <c r="AV22"/>
  <c r="AZ22"/>
  <c r="N23"/>
  <c r="R23"/>
  <c r="V23"/>
  <c r="Z23"/>
  <c r="AD23"/>
  <c r="AH23"/>
  <c r="AL23"/>
  <c r="AP23"/>
  <c r="AT23"/>
  <c r="AX23"/>
  <c r="BB23"/>
  <c r="D20"/>
  <c r="H20"/>
  <c r="F21"/>
  <c r="D22"/>
  <c r="H22"/>
  <c r="F23"/>
  <c r="C23"/>
  <c r="L22"/>
  <c r="K21"/>
  <c r="G20"/>
  <c r="E21"/>
  <c r="I21"/>
  <c r="G22"/>
  <c r="E23"/>
  <c r="I23"/>
  <c r="C20"/>
  <c r="K23"/>
  <c r="L21"/>
  <c r="J20"/>
  <c r="F20"/>
  <c r="D21"/>
  <c r="H21"/>
  <c r="F22"/>
  <c r="D23"/>
  <c r="H23"/>
  <c r="C21"/>
  <c r="L23"/>
  <c r="J22"/>
  <c r="K20"/>
  <c r="E20"/>
  <c r="I20"/>
  <c r="G21"/>
  <c r="E22"/>
  <c r="I22"/>
  <c r="G23"/>
  <c r="C22"/>
  <c r="K22"/>
  <c r="L20"/>
  <c r="F5" i="13"/>
  <c r="J5"/>
  <c r="N5"/>
  <c r="I6"/>
  <c r="M6"/>
  <c r="H7"/>
  <c r="L7"/>
  <c r="G8"/>
  <c r="K8"/>
  <c r="I5"/>
  <c r="M5"/>
  <c r="H6"/>
  <c r="L6"/>
  <c r="G7"/>
  <c r="K7"/>
  <c r="F8"/>
  <c r="J8"/>
  <c r="N8"/>
  <c r="H5"/>
  <c r="L5"/>
  <c r="G6"/>
  <c r="K6"/>
  <c r="F7"/>
  <c r="J7"/>
  <c r="N7"/>
  <c r="I8"/>
  <c r="M8"/>
  <c r="G5"/>
  <c r="K5"/>
  <c r="F6"/>
  <c r="J6"/>
  <c r="N6"/>
  <c r="I7"/>
  <c r="M7"/>
  <c r="H8"/>
  <c r="L8"/>
  <c r="F21"/>
  <c r="J21"/>
  <c r="N21"/>
  <c r="I22"/>
  <c r="M22"/>
  <c r="H23"/>
  <c r="L23"/>
  <c r="G24"/>
  <c r="K24"/>
  <c r="C22"/>
  <c r="I21"/>
  <c r="M21"/>
  <c r="H22"/>
  <c r="L22"/>
  <c r="G23"/>
  <c r="K23"/>
  <c r="F24"/>
  <c r="J24"/>
  <c r="N24"/>
  <c r="C24"/>
  <c r="E22"/>
  <c r="C21"/>
  <c r="H21"/>
  <c r="L21"/>
  <c r="G22"/>
  <c r="K22"/>
  <c r="F23"/>
  <c r="J23"/>
  <c r="N23"/>
  <c r="I24"/>
  <c r="M24"/>
  <c r="E24"/>
  <c r="C23"/>
  <c r="D21"/>
  <c r="G21"/>
  <c r="K21"/>
  <c r="F22"/>
  <c r="J22"/>
  <c r="N22"/>
  <c r="I23"/>
  <c r="M23"/>
  <c r="H24"/>
  <c r="L24"/>
  <c r="D23"/>
  <c r="E21"/>
  <c r="E23"/>
  <c r="L34"/>
  <c r="K34"/>
  <c r="J34"/>
  <c r="K5" i="7"/>
  <c r="J9"/>
  <c r="H34" i="13"/>
  <c r="K33" i="7"/>
  <c r="G34" i="13"/>
  <c r="N35"/>
  <c r="L33" i="7"/>
  <c r="G33" i="13"/>
  <c r="L36"/>
  <c r="E35"/>
  <c r="M34"/>
  <c r="E34"/>
  <c r="AF16" i="7"/>
  <c r="AV16"/>
  <c r="V17"/>
  <c r="AL17"/>
  <c r="BB17"/>
  <c r="AB18"/>
  <c r="AR18"/>
  <c r="R19"/>
  <c r="AH19"/>
  <c r="AX19"/>
  <c r="F17"/>
  <c r="C19"/>
  <c r="M18" i="13"/>
  <c r="K20"/>
  <c r="O16" i="7"/>
  <c r="AE16"/>
  <c r="AU16"/>
  <c r="U17"/>
  <c r="AK17"/>
  <c r="BA17"/>
  <c r="AA18"/>
  <c r="AQ18"/>
  <c r="Q19"/>
  <c r="AG19"/>
  <c r="AW19"/>
  <c r="I17"/>
  <c r="C16"/>
  <c r="L18" i="13"/>
  <c r="J20"/>
  <c r="C20"/>
  <c r="D17"/>
  <c r="R16" i="7"/>
  <c r="AH16"/>
  <c r="AX16"/>
  <c r="X17"/>
  <c r="AN17"/>
  <c r="N18"/>
  <c r="AD18"/>
  <c r="AT18"/>
  <c r="T19"/>
  <c r="AJ19"/>
  <c r="AZ19"/>
  <c r="F18"/>
  <c r="H17" i="13"/>
  <c r="F19"/>
  <c r="M20"/>
  <c r="L17" i="7"/>
  <c r="Y16"/>
  <c r="AO16"/>
  <c r="O17"/>
  <c r="AE17"/>
  <c r="AU17"/>
  <c r="U18"/>
  <c r="AK18"/>
  <c r="BA18"/>
  <c r="AA19"/>
  <c r="AQ19"/>
  <c r="I16"/>
  <c r="G19"/>
  <c r="F18" i="13"/>
  <c r="M19"/>
  <c r="BA33" i="7"/>
  <c r="AT11"/>
  <c r="AD11"/>
  <c r="N11"/>
  <c r="AN10"/>
  <c r="X10"/>
  <c r="AX9"/>
  <c r="AH9"/>
  <c r="R9"/>
  <c r="AR8"/>
  <c r="AB8"/>
  <c r="AY11"/>
  <c r="AI11"/>
  <c r="S11"/>
  <c r="AS10"/>
  <c r="AC10"/>
  <c r="M10"/>
  <c r="AM9"/>
  <c r="W9"/>
  <c r="AW8"/>
  <c r="AG8"/>
  <c r="Q8"/>
  <c r="AR11"/>
  <c r="AB11"/>
  <c r="BB10"/>
  <c r="AL10"/>
  <c r="V10"/>
  <c r="AV9"/>
  <c r="AF9"/>
  <c r="P9"/>
  <c r="AP8"/>
  <c r="Z8"/>
  <c r="BA11"/>
  <c r="AK11"/>
  <c r="U11"/>
  <c r="AU10"/>
  <c r="AE10"/>
  <c r="O10"/>
  <c r="AO9"/>
  <c r="Y9"/>
  <c r="AY8"/>
  <c r="AI8"/>
  <c r="S8"/>
  <c r="E10"/>
  <c r="F17" i="13"/>
  <c r="D8" i="7"/>
  <c r="H8"/>
  <c r="F9"/>
  <c r="D10"/>
  <c r="H10"/>
  <c r="F11"/>
  <c r="C11"/>
  <c r="L10"/>
  <c r="K9"/>
  <c r="G8"/>
  <c r="E9"/>
  <c r="I9"/>
  <c r="G10"/>
  <c r="E11"/>
  <c r="I11"/>
  <c r="C8"/>
  <c r="K11"/>
  <c r="L9"/>
  <c r="J8"/>
  <c r="F8"/>
  <c r="D9"/>
  <c r="H9"/>
  <c r="F10"/>
  <c r="D11"/>
  <c r="H11"/>
  <c r="C9"/>
  <c r="L11"/>
  <c r="J10"/>
  <c r="K8"/>
  <c r="C10"/>
  <c r="K10"/>
  <c r="L8"/>
  <c r="F25" i="13"/>
  <c r="J25"/>
  <c r="N25"/>
  <c r="I26"/>
  <c r="M26"/>
  <c r="H27"/>
  <c r="L27"/>
  <c r="G28"/>
  <c r="K28"/>
  <c r="C27"/>
  <c r="D25"/>
  <c r="I25"/>
  <c r="M25"/>
  <c r="H26"/>
  <c r="L26"/>
  <c r="G27"/>
  <c r="K27"/>
  <c r="F28"/>
  <c r="J28"/>
  <c r="N28"/>
  <c r="D27"/>
  <c r="E25"/>
  <c r="H25"/>
  <c r="L25"/>
  <c r="G26"/>
  <c r="K26"/>
  <c r="F27"/>
  <c r="J27"/>
  <c r="N27"/>
  <c r="I28"/>
  <c r="M28"/>
  <c r="E27"/>
  <c r="C26"/>
  <c r="G25"/>
  <c r="K25"/>
  <c r="F26"/>
  <c r="J26"/>
  <c r="N26"/>
  <c r="I27"/>
  <c r="M27"/>
  <c r="H28"/>
  <c r="L28"/>
  <c r="C28"/>
  <c r="E26"/>
  <c r="C25"/>
  <c r="E28"/>
  <c r="F9"/>
  <c r="J9"/>
  <c r="N9"/>
  <c r="I10"/>
  <c r="M10"/>
  <c r="H11"/>
  <c r="L11"/>
  <c r="G12"/>
  <c r="K12"/>
  <c r="C10"/>
  <c r="D9"/>
  <c r="I9"/>
  <c r="M9"/>
  <c r="H10"/>
  <c r="L10"/>
  <c r="G11"/>
  <c r="K11"/>
  <c r="F12"/>
  <c r="J12"/>
  <c r="N12"/>
  <c r="C12"/>
  <c r="E10"/>
  <c r="C9"/>
  <c r="H9"/>
  <c r="L9"/>
  <c r="G10"/>
  <c r="K10"/>
  <c r="F11"/>
  <c r="J11"/>
  <c r="N11"/>
  <c r="I12"/>
  <c r="M12"/>
  <c r="E12"/>
  <c r="C11"/>
  <c r="G9"/>
  <c r="K9"/>
  <c r="F10"/>
  <c r="J10"/>
  <c r="N10"/>
  <c r="I11"/>
  <c r="M11"/>
  <c r="H12"/>
  <c r="L12"/>
  <c r="D11"/>
  <c r="E9"/>
  <c r="E11"/>
  <c r="J13" i="7"/>
  <c r="M33" i="13"/>
  <c r="N36"/>
  <c r="D33"/>
  <c r="J35"/>
  <c r="K35" i="7"/>
  <c r="E33" i="13"/>
  <c r="I35"/>
  <c r="K32" i="7"/>
  <c r="I34" i="13"/>
  <c r="G36"/>
  <c r="C36"/>
  <c r="AB16" i="7"/>
  <c r="AR16"/>
  <c r="R17"/>
  <c r="AH17"/>
  <c r="AX17"/>
  <c r="X18"/>
  <c r="AN18"/>
  <c r="N19"/>
  <c r="AD19"/>
  <c r="AT19"/>
  <c r="H16"/>
  <c r="F19"/>
  <c r="I18" i="13"/>
  <c r="G20"/>
  <c r="K16" i="7"/>
  <c r="AA16"/>
  <c r="AQ16"/>
  <c r="Q17"/>
  <c r="AG17"/>
  <c r="AW17"/>
  <c r="W18"/>
  <c r="AM18"/>
  <c r="M19"/>
  <c r="AC19"/>
  <c r="AS19"/>
  <c r="E17"/>
  <c r="I19"/>
  <c r="H18" i="13"/>
  <c r="F20"/>
  <c r="L16" i="7"/>
  <c r="E20" i="13"/>
  <c r="N16" i="7"/>
  <c r="AD16"/>
  <c r="AT16"/>
  <c r="T17"/>
  <c r="AJ17"/>
  <c r="AZ17"/>
  <c r="Z18"/>
  <c r="AP18"/>
  <c r="P19"/>
  <c r="AF19"/>
  <c r="AV19"/>
  <c r="H17"/>
  <c r="C17"/>
  <c r="K18" i="13"/>
  <c r="I20"/>
  <c r="C19"/>
  <c r="U16" i="7"/>
  <c r="AK16"/>
  <c r="BA16"/>
  <c r="AA17"/>
  <c r="AQ17"/>
  <c r="Q18"/>
  <c r="AG18"/>
  <c r="AW18"/>
  <c r="W19"/>
  <c r="AM19"/>
  <c r="E16"/>
  <c r="I18"/>
  <c r="K17" i="13"/>
  <c r="I19"/>
  <c r="BA35" i="7"/>
  <c r="AX11"/>
  <c r="AH11"/>
  <c r="R11"/>
  <c r="AR10"/>
  <c r="AB10"/>
  <c r="BB9"/>
  <c r="AL9"/>
  <c r="V9"/>
  <c r="AV8"/>
  <c r="AF8"/>
  <c r="P8"/>
  <c r="AM11"/>
  <c r="W11"/>
  <c r="AW10"/>
  <c r="AG10"/>
  <c r="Q10"/>
  <c r="AQ9"/>
  <c r="AA9"/>
  <c r="BA8"/>
  <c r="AK8"/>
  <c r="U8"/>
  <c r="AV11"/>
  <c r="AF11"/>
  <c r="P11"/>
  <c r="AP10"/>
  <c r="Z10"/>
  <c r="AZ9"/>
  <c r="AJ9"/>
  <c r="T9"/>
  <c r="AT8"/>
  <c r="AD8"/>
  <c r="N8"/>
  <c r="AO11"/>
  <c r="Y11"/>
  <c r="AY10"/>
  <c r="AI10"/>
  <c r="S10"/>
  <c r="AS9"/>
  <c r="AC9"/>
  <c r="M9"/>
  <c r="AM8"/>
  <c r="W8"/>
  <c r="G9"/>
  <c r="P16"/>
  <c r="I33" i="13"/>
  <c r="O12" i="7"/>
  <c r="S12"/>
  <c r="W12"/>
  <c r="AA12"/>
  <c r="AE12"/>
  <c r="AI12"/>
  <c r="AM12"/>
  <c r="AQ12"/>
  <c r="AU12"/>
  <c r="AY12"/>
  <c r="M13"/>
  <c r="Q13"/>
  <c r="U13"/>
  <c r="Y13"/>
  <c r="AC13"/>
  <c r="AG13"/>
  <c r="AK13"/>
  <c r="AO13"/>
  <c r="AS13"/>
  <c r="AW13"/>
  <c r="BA13"/>
  <c r="O14"/>
  <c r="S14"/>
  <c r="W14"/>
  <c r="AA14"/>
  <c r="AE14"/>
  <c r="AI14"/>
  <c r="AM14"/>
  <c r="AQ14"/>
  <c r="AU14"/>
  <c r="AY14"/>
  <c r="M15"/>
  <c r="Q15"/>
  <c r="U15"/>
  <c r="Y15"/>
  <c r="AC15"/>
  <c r="AG15"/>
  <c r="AK15"/>
  <c r="AO15"/>
  <c r="AS15"/>
  <c r="AW15"/>
  <c r="BA15"/>
  <c r="N12"/>
  <c r="R12"/>
  <c r="V12"/>
  <c r="Z12"/>
  <c r="AD12"/>
  <c r="AH12"/>
  <c r="AL12"/>
  <c r="AP12"/>
  <c r="AT12"/>
  <c r="AX12"/>
  <c r="BB12"/>
  <c r="P13"/>
  <c r="T13"/>
  <c r="X13"/>
  <c r="AB13"/>
  <c r="AF13"/>
  <c r="AJ13"/>
  <c r="AN13"/>
  <c r="AR13"/>
  <c r="AV13"/>
  <c r="AZ13"/>
  <c r="N14"/>
  <c r="R14"/>
  <c r="V14"/>
  <c r="Z14"/>
  <c r="AD14"/>
  <c r="AH14"/>
  <c r="AL14"/>
  <c r="AP14"/>
  <c r="AT14"/>
  <c r="AX14"/>
  <c r="BB14"/>
  <c r="P15"/>
  <c r="T15"/>
  <c r="X15"/>
  <c r="AB15"/>
  <c r="AF15"/>
  <c r="AJ15"/>
  <c r="AN15"/>
  <c r="AR15"/>
  <c r="AV15"/>
  <c r="AZ15"/>
  <c r="M12"/>
  <c r="Q12"/>
  <c r="U12"/>
  <c r="Y12"/>
  <c r="AC12"/>
  <c r="AG12"/>
  <c r="AK12"/>
  <c r="AO12"/>
  <c r="AS12"/>
  <c r="AW12"/>
  <c r="BA12"/>
  <c r="O13"/>
  <c r="S13"/>
  <c r="W13"/>
  <c r="AA13"/>
  <c r="AE13"/>
  <c r="AI13"/>
  <c r="AM13"/>
  <c r="AQ13"/>
  <c r="AU13"/>
  <c r="AY13"/>
  <c r="M14"/>
  <c r="Q14"/>
  <c r="U14"/>
  <c r="Y14"/>
  <c r="AC14"/>
  <c r="AG14"/>
  <c r="AK14"/>
  <c r="AO14"/>
  <c r="AS14"/>
  <c r="AW14"/>
  <c r="BA14"/>
  <c r="O15"/>
  <c r="S15"/>
  <c r="W15"/>
  <c r="AA15"/>
  <c r="AE15"/>
  <c r="AI15"/>
  <c r="AM15"/>
  <c r="AQ15"/>
  <c r="AU15"/>
  <c r="AY15"/>
  <c r="P12"/>
  <c r="T12"/>
  <c r="X12"/>
  <c r="AB12"/>
  <c r="AF12"/>
  <c r="AJ12"/>
  <c r="AN12"/>
  <c r="AR12"/>
  <c r="AV12"/>
  <c r="AZ12"/>
  <c r="N13"/>
  <c r="R13"/>
  <c r="V13"/>
  <c r="Z13"/>
  <c r="AD13"/>
  <c r="AH13"/>
  <c r="AL13"/>
  <c r="AP13"/>
  <c r="AT13"/>
  <c r="AX13"/>
  <c r="BB13"/>
  <c r="P14"/>
  <c r="T14"/>
  <c r="X14"/>
  <c r="AB14"/>
  <c r="AF14"/>
  <c r="AJ14"/>
  <c r="AN14"/>
  <c r="AR14"/>
  <c r="AV14"/>
  <c r="AZ14"/>
  <c r="N15"/>
  <c r="R15"/>
  <c r="V15"/>
  <c r="Z15"/>
  <c r="AD15"/>
  <c r="AH15"/>
  <c r="AL15"/>
  <c r="AP15"/>
  <c r="AT15"/>
  <c r="AX15"/>
  <c r="BB15"/>
  <c r="D12"/>
  <c r="H12"/>
  <c r="F13"/>
  <c r="D14"/>
  <c r="H14"/>
  <c r="F15"/>
  <c r="C15"/>
  <c r="L15"/>
  <c r="J14"/>
  <c r="K12"/>
  <c r="G12"/>
  <c r="E13"/>
  <c r="I13"/>
  <c r="G14"/>
  <c r="E15"/>
  <c r="I15"/>
  <c r="C12"/>
  <c r="K14"/>
  <c r="L12"/>
  <c r="F12"/>
  <c r="D13"/>
  <c r="H13"/>
  <c r="F14"/>
  <c r="D15"/>
  <c r="H15"/>
  <c r="C13"/>
  <c r="L14"/>
  <c r="K13"/>
  <c r="E12"/>
  <c r="I12"/>
  <c r="G13"/>
  <c r="E14"/>
  <c r="I14"/>
  <c r="G15"/>
  <c r="C14"/>
  <c r="K15"/>
  <c r="L13"/>
  <c r="J12"/>
  <c r="F13" i="13"/>
  <c r="J13"/>
  <c r="N13"/>
  <c r="I14"/>
  <c r="M14"/>
  <c r="H15"/>
  <c r="L15"/>
  <c r="G16"/>
  <c r="K16"/>
  <c r="E16"/>
  <c r="D13"/>
  <c r="I13"/>
  <c r="M13"/>
  <c r="H14"/>
  <c r="L14"/>
  <c r="G15"/>
  <c r="K15"/>
  <c r="F16"/>
  <c r="J16"/>
  <c r="N16"/>
  <c r="D15"/>
  <c r="E13"/>
  <c r="H13"/>
  <c r="L13"/>
  <c r="G14"/>
  <c r="K14"/>
  <c r="F15"/>
  <c r="J15"/>
  <c r="N15"/>
  <c r="I16"/>
  <c r="M16"/>
  <c r="E15"/>
  <c r="C14"/>
  <c r="G13"/>
  <c r="K13"/>
  <c r="F14"/>
  <c r="J14"/>
  <c r="N14"/>
  <c r="I15"/>
  <c r="M15"/>
  <c r="H16"/>
  <c r="L16"/>
  <c r="C16"/>
  <c r="E14"/>
  <c r="C13"/>
  <c r="C15"/>
  <c r="J17" i="7"/>
  <c r="F36" i="13"/>
  <c r="C35"/>
  <c r="F35"/>
  <c r="M36"/>
  <c r="D35"/>
  <c r="N34"/>
  <c r="J34" i="7"/>
  <c r="F33" i="13"/>
  <c r="L35"/>
  <c r="X16" i="7"/>
  <c r="AN16"/>
  <c r="N17"/>
  <c r="AD17"/>
  <c r="AT17"/>
  <c r="T18"/>
  <c r="AJ18"/>
  <c r="AZ18"/>
  <c r="Z19"/>
  <c r="AP19"/>
  <c r="D16"/>
  <c r="H18"/>
  <c r="N17" i="13"/>
  <c r="L19"/>
  <c r="J18" i="7"/>
  <c r="W16"/>
  <c r="AM16"/>
  <c r="M17"/>
  <c r="AC17"/>
  <c r="AS17"/>
  <c r="S18"/>
  <c r="AI18"/>
  <c r="AY18"/>
  <c r="Y19"/>
  <c r="AO19"/>
  <c r="G16"/>
  <c r="E19"/>
  <c r="M17" i="13"/>
  <c r="K19"/>
  <c r="K18" i="7"/>
  <c r="C17" i="13"/>
  <c r="J16" i="7"/>
  <c r="Z16"/>
  <c r="AP16"/>
  <c r="P17"/>
  <c r="AF17"/>
  <c r="AV17"/>
  <c r="V18"/>
  <c r="AL18"/>
  <c r="BB18"/>
  <c r="AB19"/>
  <c r="AR19"/>
  <c r="D17"/>
  <c r="H19"/>
  <c r="G18" i="13"/>
  <c r="N19"/>
  <c r="K17" i="7"/>
  <c r="Q16"/>
  <c r="AG16"/>
  <c r="AW16"/>
  <c r="W17"/>
  <c r="AM17"/>
  <c r="M18"/>
  <c r="AC18"/>
  <c r="AS18"/>
  <c r="S19"/>
  <c r="AI19"/>
  <c r="AY19"/>
  <c r="E18"/>
  <c r="G17" i="13"/>
  <c r="N18"/>
  <c r="L20"/>
  <c r="BB11" i="7"/>
  <c r="AL11"/>
  <c r="V11"/>
  <c r="AV10"/>
  <c r="AF10"/>
  <c r="P10"/>
  <c r="AP9"/>
  <c r="Z9"/>
  <c r="AZ8"/>
  <c r="AJ8"/>
  <c r="T8"/>
  <c r="AQ11"/>
  <c r="AA11"/>
  <c r="BA10"/>
  <c r="AK10"/>
  <c r="U10"/>
  <c r="AU9"/>
  <c r="AE9"/>
  <c r="O9"/>
  <c r="AO8"/>
  <c r="Y8"/>
  <c r="AZ11"/>
  <c r="AJ11"/>
  <c r="T11"/>
  <c r="AT10"/>
  <c r="AD10"/>
  <c r="N10"/>
  <c r="AN9"/>
  <c r="X9"/>
  <c r="AX8"/>
  <c r="AH8"/>
  <c r="R8"/>
  <c r="AS11"/>
  <c r="AC11"/>
  <c r="M11"/>
  <c r="AM10"/>
  <c r="W10"/>
  <c r="AW9"/>
  <c r="AG9"/>
  <c r="Q9"/>
  <c r="AQ8"/>
  <c r="AA8"/>
  <c r="I8"/>
  <c r="G11"/>
  <c r="K27"/>
  <c r="P32"/>
  <c r="T32"/>
  <c r="X32"/>
  <c r="AB32"/>
  <c r="N32"/>
  <c r="S32"/>
  <c r="Y32"/>
  <c r="AD32"/>
  <c r="AH32"/>
  <c r="AL32"/>
  <c r="AP32"/>
  <c r="AT32"/>
  <c r="AX32"/>
  <c r="BB32"/>
  <c r="P33"/>
  <c r="T33"/>
  <c r="X33"/>
  <c r="AB33"/>
  <c r="AF33"/>
  <c r="AJ33"/>
  <c r="AN33"/>
  <c r="AR33"/>
  <c r="AV33"/>
  <c r="AZ33"/>
  <c r="O34"/>
  <c r="S34"/>
  <c r="W34"/>
  <c r="AA34"/>
  <c r="AE34"/>
  <c r="AI34"/>
  <c r="AM34"/>
  <c r="AQ34"/>
  <c r="AU34"/>
  <c r="AY34"/>
  <c r="M35"/>
  <c r="Q35"/>
  <c r="U35"/>
  <c r="Y35"/>
  <c r="AC35"/>
  <c r="AG35"/>
  <c r="AK35"/>
  <c r="AO35"/>
  <c r="AS35"/>
  <c r="AW35"/>
  <c r="BB35"/>
  <c r="D32"/>
  <c r="H32"/>
  <c r="F33"/>
  <c r="D34"/>
  <c r="H34"/>
  <c r="F35"/>
  <c r="C35"/>
  <c r="M32"/>
  <c r="R32"/>
  <c r="W32"/>
  <c r="AC32"/>
  <c r="AG32"/>
  <c r="AK32"/>
  <c r="AO32"/>
  <c r="AS32"/>
  <c r="AW32"/>
  <c r="BA32"/>
  <c r="O33"/>
  <c r="S33"/>
  <c r="W33"/>
  <c r="AA33"/>
  <c r="AE33"/>
  <c r="AI33"/>
  <c r="AM33"/>
  <c r="AQ33"/>
  <c r="AU33"/>
  <c r="AY33"/>
  <c r="N34"/>
  <c r="R34"/>
  <c r="V34"/>
  <c r="Z34"/>
  <c r="AD34"/>
  <c r="AH34"/>
  <c r="AL34"/>
  <c r="AP34"/>
  <c r="AT34"/>
  <c r="AX34"/>
  <c r="BB34"/>
  <c r="P35"/>
  <c r="T35"/>
  <c r="X35"/>
  <c r="AB35"/>
  <c r="AF35"/>
  <c r="AJ35"/>
  <c r="AN35"/>
  <c r="AR35"/>
  <c r="AV35"/>
  <c r="AZ35"/>
  <c r="G32"/>
  <c r="E33"/>
  <c r="I33"/>
  <c r="G34"/>
  <c r="E35"/>
  <c r="I35"/>
  <c r="C32"/>
  <c r="Q32"/>
  <c r="V32"/>
  <c r="AA32"/>
  <c r="AF32"/>
  <c r="AJ32"/>
  <c r="AN32"/>
  <c r="AR32"/>
  <c r="AV32"/>
  <c r="AZ32"/>
  <c r="N33"/>
  <c r="R33"/>
  <c r="V33"/>
  <c r="Z33"/>
  <c r="AD33"/>
  <c r="AH33"/>
  <c r="AL33"/>
  <c r="AP33"/>
  <c r="AT33"/>
  <c r="AX33"/>
  <c r="M34"/>
  <c r="Q34"/>
  <c r="U34"/>
  <c r="Y34"/>
  <c r="AC34"/>
  <c r="AG34"/>
  <c r="AK34"/>
  <c r="AO34"/>
  <c r="AS34"/>
  <c r="AW34"/>
  <c r="BA34"/>
  <c r="O35"/>
  <c r="S35"/>
  <c r="W35"/>
  <c r="AA35"/>
  <c r="AE35"/>
  <c r="AI35"/>
  <c r="AM35"/>
  <c r="AQ35"/>
  <c r="AU35"/>
  <c r="AY35"/>
  <c r="F32"/>
  <c r="D33"/>
  <c r="H33"/>
  <c r="F34"/>
  <c r="D35"/>
  <c r="H35"/>
  <c r="C33"/>
  <c r="O32"/>
  <c r="U32"/>
  <c r="Z32"/>
  <c r="AE32"/>
  <c r="AI32"/>
  <c r="AM32"/>
  <c r="AQ32"/>
  <c r="AU32"/>
  <c r="AY32"/>
  <c r="M33"/>
  <c r="Q33"/>
  <c r="U33"/>
  <c r="Y33"/>
  <c r="AC33"/>
  <c r="AG33"/>
  <c r="AK33"/>
  <c r="AO33"/>
  <c r="AS33"/>
  <c r="AW33"/>
  <c r="BB33"/>
  <c r="P34"/>
  <c r="T34"/>
  <c r="X34"/>
  <c r="AB34"/>
  <c r="AF34"/>
  <c r="AJ34"/>
  <c r="AN34"/>
  <c r="AR34"/>
  <c r="AV34"/>
  <c r="AZ34"/>
  <c r="N35"/>
  <c r="R35"/>
  <c r="V35"/>
  <c r="Z35"/>
  <c r="AD35"/>
  <c r="AH35"/>
  <c r="AL35"/>
  <c r="AP35"/>
  <c r="AT35"/>
  <c r="AX35"/>
  <c r="E32"/>
  <c r="I32"/>
  <c r="G33"/>
  <c r="E34"/>
  <c r="I34"/>
  <c r="G35"/>
  <c r="C34"/>
  <c r="E36" i="13"/>
  <c r="I36"/>
  <c r="J32" i="7"/>
  <c r="L35"/>
  <c r="C34" i="13"/>
  <c r="H35"/>
  <c r="K34" i="7"/>
  <c r="C33" i="13"/>
  <c r="T16" i="7"/>
  <c r="AJ16"/>
  <c r="AZ16"/>
  <c r="Z17"/>
  <c r="AP17"/>
  <c r="P18"/>
  <c r="AF18"/>
  <c r="AV18"/>
  <c r="V19"/>
  <c r="AL19"/>
  <c r="BB19"/>
  <c r="D18"/>
  <c r="J17" i="13"/>
  <c r="H19"/>
  <c r="L19" i="7"/>
  <c r="S16"/>
  <c r="AI16"/>
  <c r="AY16"/>
  <c r="Y17"/>
  <c r="AO17"/>
  <c r="O18"/>
  <c r="AE18"/>
  <c r="AU18"/>
  <c r="U19"/>
  <c r="AK19"/>
  <c r="BA19"/>
  <c r="G18"/>
  <c r="I17" i="13"/>
  <c r="G19"/>
  <c r="N20"/>
  <c r="E18"/>
  <c r="K19" i="7"/>
  <c r="V16"/>
  <c r="AL16"/>
  <c r="BB16"/>
  <c r="AB17"/>
  <c r="AR17"/>
  <c r="R18"/>
  <c r="AH18"/>
  <c r="AX18"/>
  <c r="X19"/>
  <c r="AN19"/>
  <c r="F16"/>
  <c r="D19"/>
  <c r="L17" i="13"/>
  <c r="J19"/>
  <c r="L18" i="7"/>
  <c r="M16"/>
  <c r="AC16"/>
  <c r="AS16"/>
  <c r="S17"/>
  <c r="AI17"/>
  <c r="AY17"/>
  <c r="Y18"/>
  <c r="AO18"/>
  <c r="O19"/>
  <c r="AE19"/>
  <c r="AU19"/>
  <c r="G17"/>
  <c r="J18" i="13"/>
  <c r="H20"/>
  <c r="K25" i="7"/>
  <c r="AP11"/>
  <c r="Z11"/>
  <c r="AZ10"/>
  <c r="AJ10"/>
  <c r="T10"/>
  <c r="AT9"/>
  <c r="AD9"/>
  <c r="N9"/>
  <c r="AN8"/>
  <c r="X8"/>
  <c r="AU11"/>
  <c r="AE11"/>
  <c r="O11"/>
  <c r="AO10"/>
  <c r="Y10"/>
  <c r="AY9"/>
  <c r="AI9"/>
  <c r="S9"/>
  <c r="AS8"/>
  <c r="AC8"/>
  <c r="M8"/>
  <c r="AN11"/>
  <c r="X11"/>
  <c r="AX10"/>
  <c r="AH10"/>
  <c r="R10"/>
  <c r="AR9"/>
  <c r="AB9"/>
  <c r="BB8"/>
  <c r="AL8"/>
  <c r="V8"/>
  <c r="AW11"/>
  <c r="AG11"/>
  <c r="Q11"/>
  <c r="AQ10"/>
  <c r="AA10"/>
  <c r="BA9"/>
  <c r="AK9"/>
  <c r="U9"/>
  <c r="AU8"/>
  <c r="AE8"/>
  <c r="O8"/>
  <c r="I10"/>
  <c r="L34"/>
  <c r="D8" i="13"/>
  <c r="D10"/>
  <c r="D12"/>
  <c r="J11" i="7"/>
  <c r="D18" i="13"/>
  <c r="J19" i="7"/>
  <c r="D20" i="13"/>
  <c r="D14"/>
  <c r="J15" i="7"/>
  <c r="D16" i="13"/>
  <c r="D22"/>
  <c r="D24"/>
  <c r="J23" i="7"/>
  <c r="K7"/>
  <c r="L4"/>
  <c r="L6"/>
  <c r="K4"/>
  <c r="K6"/>
  <c r="L5"/>
  <c r="L7"/>
  <c r="D26" i="13"/>
  <c r="J25" i="7"/>
  <c r="J27"/>
  <c r="D28" i="13"/>
  <c r="J35" i="7"/>
  <c r="D36" i="13"/>
  <c r="J33" i="7"/>
  <c r="D34" i="13"/>
  <c r="D30"/>
  <c r="J29" i="7"/>
  <c r="J31"/>
  <c r="D32" i="13"/>
  <c r="E5"/>
  <c r="E7"/>
  <c r="D5"/>
  <c r="D7"/>
  <c r="C7"/>
  <c r="E6"/>
  <c r="C8"/>
  <c r="E8"/>
  <c r="J7" i="7"/>
  <c r="J5"/>
  <c r="E6" i="6"/>
  <c r="E7"/>
  <c r="E8"/>
  <c r="E9"/>
  <c r="E10"/>
  <c r="E3"/>
  <c r="E4"/>
  <c r="E5"/>
  <c r="D25" i="16" l="1"/>
  <c r="T36" i="7"/>
  <c r="C16" i="16"/>
  <c r="O11"/>
  <c r="O9"/>
  <c r="BC31" i="7"/>
  <c r="AE38"/>
  <c r="C24" i="16"/>
  <c r="L36" i="7"/>
  <c r="C27" i="16"/>
  <c r="C22"/>
  <c r="C21"/>
  <c r="C26"/>
  <c r="D24"/>
  <c r="D21"/>
  <c r="O29"/>
  <c r="O24" s="1"/>
  <c r="BC23" i="7"/>
  <c r="D28" i="16"/>
  <c r="D23"/>
  <c r="D27"/>
  <c r="D16"/>
  <c r="O8"/>
  <c r="D19" i="14"/>
  <c r="C19"/>
  <c r="D26" i="16"/>
  <c r="O22" i="13"/>
  <c r="E37"/>
  <c r="BC21" i="7"/>
  <c r="O32" i="13"/>
  <c r="O28"/>
  <c r="O24"/>
  <c r="O30"/>
  <c r="O26"/>
  <c r="BC29" i="7"/>
  <c r="O10" i="13"/>
  <c r="J38"/>
  <c r="O33"/>
  <c r="J38" i="7"/>
  <c r="BC27"/>
  <c r="L37"/>
  <c r="O34" i="13"/>
  <c r="BC34" i="7"/>
  <c r="K37"/>
  <c r="AY36"/>
  <c r="P38"/>
  <c r="AJ36"/>
  <c r="BC18"/>
  <c r="J36"/>
  <c r="C37" i="13"/>
  <c r="E38"/>
  <c r="BC25" i="7"/>
  <c r="O12" i="13"/>
  <c r="D37"/>
  <c r="AI36" i="7"/>
  <c r="E39" i="13"/>
  <c r="O36"/>
  <c r="K38" i="7"/>
  <c r="O20" i="13"/>
  <c r="L39"/>
  <c r="O19"/>
  <c r="BC32" i="7"/>
  <c r="O17" i="13"/>
  <c r="O35"/>
  <c r="BC16" i="7"/>
  <c r="BC33"/>
  <c r="O14" i="13"/>
  <c r="D39"/>
  <c r="BC15" i="7"/>
  <c r="O18" i="13"/>
  <c r="AO37" i="7"/>
  <c r="S36"/>
  <c r="Z37"/>
  <c r="BC35"/>
  <c r="O16" i="13"/>
  <c r="H39"/>
  <c r="O38" i="7"/>
  <c r="AP37"/>
  <c r="F37" i="13"/>
  <c r="BC26" i="7"/>
  <c r="AU38"/>
  <c r="AZ36"/>
  <c r="K39" i="13"/>
  <c r="N37"/>
  <c r="BC17" i="7"/>
  <c r="F39" i="13"/>
  <c r="O15"/>
  <c r="BC22" i="7"/>
  <c r="C38"/>
  <c r="R38"/>
  <c r="AL36"/>
  <c r="AO38"/>
  <c r="S37"/>
  <c r="AH38"/>
  <c r="BB36"/>
  <c r="Y37"/>
  <c r="AF38"/>
  <c r="M38"/>
  <c r="AG36"/>
  <c r="AV37"/>
  <c r="Z36"/>
  <c r="S38"/>
  <c r="AM36"/>
  <c r="AT37"/>
  <c r="X36"/>
  <c r="N38" i="13"/>
  <c r="O13"/>
  <c r="BC14" i="7"/>
  <c r="P36"/>
  <c r="AG38"/>
  <c r="BA36"/>
  <c r="Z38"/>
  <c r="AT36"/>
  <c r="AM38"/>
  <c r="Q37"/>
  <c r="X38"/>
  <c r="AR36"/>
  <c r="I38" i="13"/>
  <c r="M37"/>
  <c r="O27"/>
  <c r="BC10" i="7"/>
  <c r="F38" i="13"/>
  <c r="F40" s="1"/>
  <c r="AU37" i="7"/>
  <c r="Y36"/>
  <c r="AN37"/>
  <c r="R36"/>
  <c r="BA37"/>
  <c r="AE36"/>
  <c r="AL37"/>
  <c r="G37" i="13"/>
  <c r="O23"/>
  <c r="K37"/>
  <c r="I36" i="7"/>
  <c r="F36"/>
  <c r="G38"/>
  <c r="O31" i="13"/>
  <c r="BC24" i="7"/>
  <c r="L38"/>
  <c r="BC19"/>
  <c r="AI37"/>
  <c r="M36"/>
  <c r="AX38"/>
  <c r="AB37"/>
  <c r="AV38"/>
  <c r="AC38"/>
  <c r="AW36"/>
  <c r="V38"/>
  <c r="AP36"/>
  <c r="AI38"/>
  <c r="M37"/>
  <c r="M39" s="1"/>
  <c r="T38"/>
  <c r="AN36"/>
  <c r="AW38"/>
  <c r="AA37"/>
  <c r="AP38"/>
  <c r="T37"/>
  <c r="AG37"/>
  <c r="H36"/>
  <c r="AN38"/>
  <c r="R37"/>
  <c r="U38"/>
  <c r="AO36"/>
  <c r="N38"/>
  <c r="AH36"/>
  <c r="AA38"/>
  <c r="AU36"/>
  <c r="BB37"/>
  <c r="AF36"/>
  <c r="G38" i="13"/>
  <c r="O21"/>
  <c r="M39"/>
  <c r="G39"/>
  <c r="I37"/>
  <c r="J37"/>
  <c r="BC20" i="7"/>
  <c r="G37"/>
  <c r="D37"/>
  <c r="G36"/>
  <c r="D38"/>
  <c r="O29" i="13"/>
  <c r="BC28" i="7"/>
  <c r="AY37"/>
  <c r="AC36"/>
  <c r="AR37"/>
  <c r="V36"/>
  <c r="AS38"/>
  <c r="W37"/>
  <c r="AL38"/>
  <c r="P37"/>
  <c r="AY38"/>
  <c r="AC37"/>
  <c r="D36"/>
  <c r="AJ38"/>
  <c r="N37"/>
  <c r="BC12"/>
  <c r="AQ37"/>
  <c r="U36"/>
  <c r="C37"/>
  <c r="AJ37"/>
  <c r="N36"/>
  <c r="AW37"/>
  <c r="AA36"/>
  <c r="AH37"/>
  <c r="I39" i="13"/>
  <c r="O11"/>
  <c r="BC8" i="7"/>
  <c r="AK38"/>
  <c r="O37"/>
  <c r="AD38"/>
  <c r="AX36"/>
  <c r="AQ38"/>
  <c r="U37"/>
  <c r="AB38"/>
  <c r="AV36"/>
  <c r="N39" i="13"/>
  <c r="BC9" i="7"/>
  <c r="L38" i="13"/>
  <c r="H37"/>
  <c r="E38" i="7"/>
  <c r="H37"/>
  <c r="E37"/>
  <c r="BC11"/>
  <c r="Y38"/>
  <c r="AS36"/>
  <c r="AM37"/>
  <c r="Q36"/>
  <c r="BB38"/>
  <c r="AF37"/>
  <c r="AS37"/>
  <c r="W36"/>
  <c r="H38"/>
  <c r="AZ38"/>
  <c r="AD37"/>
  <c r="Q38"/>
  <c r="AK36"/>
  <c r="AZ37"/>
  <c r="AD36"/>
  <c r="W38"/>
  <c r="AQ36"/>
  <c r="AX37"/>
  <c r="AB36"/>
  <c r="J39" i="13"/>
  <c r="BC13" i="7"/>
  <c r="O9" i="13"/>
  <c r="O25"/>
  <c r="BA38" i="7"/>
  <c r="AE37"/>
  <c r="AT38"/>
  <c r="X37"/>
  <c r="C36"/>
  <c r="AK37"/>
  <c r="O36"/>
  <c r="F37"/>
  <c r="AR38"/>
  <c r="V37"/>
  <c r="M38" i="13"/>
  <c r="H38"/>
  <c r="K38"/>
  <c r="L37"/>
  <c r="I38" i="7"/>
  <c r="E36"/>
  <c r="F38"/>
  <c r="I37"/>
  <c r="BC30"/>
  <c r="BC5"/>
  <c r="BC6"/>
  <c r="K36"/>
  <c r="BC4"/>
  <c r="BC7"/>
  <c r="O8" i="13"/>
  <c r="O5"/>
  <c r="C38"/>
  <c r="O6"/>
  <c r="C39"/>
  <c r="O7"/>
  <c r="J37" i="7"/>
  <c r="D38" i="13"/>
  <c r="AE39" i="7" l="1"/>
  <c r="AS39"/>
  <c r="P39"/>
  <c r="O16" i="16"/>
  <c r="O22"/>
  <c r="O27"/>
  <c r="O23"/>
  <c r="O28"/>
  <c r="O26"/>
  <c r="AZ39" i="7"/>
  <c r="J39"/>
  <c r="L39"/>
  <c r="O21" i="16"/>
  <c r="O25"/>
  <c r="AX39" i="7"/>
  <c r="J40" i="13"/>
  <c r="K39" i="7"/>
  <c r="E40" i="13"/>
  <c r="AP39" i="7"/>
  <c r="L40" i="13"/>
  <c r="O39" i="7"/>
  <c r="V39"/>
  <c r="M40" i="13"/>
  <c r="C39" i="7"/>
  <c r="AU39"/>
  <c r="Z39"/>
  <c r="I39"/>
  <c r="AA39"/>
  <c r="AG39"/>
  <c r="H40" i="13"/>
  <c r="AO39" i="7"/>
  <c r="N39"/>
  <c r="D40" i="13"/>
  <c r="K40"/>
  <c r="AM39" i="7"/>
  <c r="D39"/>
  <c r="G40" i="13"/>
  <c r="AY39" i="7"/>
  <c r="AH39"/>
  <c r="R39"/>
  <c r="BC38"/>
  <c r="AD39"/>
  <c r="AV39"/>
  <c r="AL39"/>
  <c r="AF39"/>
  <c r="AJ39"/>
  <c r="AC39"/>
  <c r="G39"/>
  <c r="O37" i="13"/>
  <c r="AB39" i="7"/>
  <c r="O39" i="13"/>
  <c r="BC36" i="7"/>
  <c r="E39"/>
  <c r="AW39"/>
  <c r="BB39"/>
  <c r="AN39"/>
  <c r="BA39"/>
  <c r="Q39"/>
  <c r="AR39"/>
  <c r="F39"/>
  <c r="T39"/>
  <c r="X39"/>
  <c r="AT39"/>
  <c r="Y39"/>
  <c r="S39"/>
  <c r="W39"/>
  <c r="AK39"/>
  <c r="H39"/>
  <c r="U39"/>
  <c r="AQ39"/>
  <c r="AI39"/>
  <c r="I40" i="13"/>
  <c r="N40"/>
  <c r="BC37" i="7"/>
  <c r="C40" i="13"/>
  <c r="O38"/>
  <c r="O40" l="1"/>
  <c r="BC39" i="7"/>
</calcChain>
</file>

<file path=xl/comments1.xml><?xml version="1.0" encoding="utf-8"?>
<comments xmlns="http://schemas.openxmlformats.org/spreadsheetml/2006/main">
  <authors>
    <author>Danial Brien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Start date is entered here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End date is entered here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<sst xmlns="http://schemas.openxmlformats.org/spreadsheetml/2006/main" count="1291" uniqueCount="720">
  <si>
    <t>Nottinghamshire</t>
  </si>
  <si>
    <t>Hertfordshire</t>
  </si>
  <si>
    <t>Cambridgeshire</t>
  </si>
  <si>
    <t>Kent</t>
  </si>
  <si>
    <t>Lincolnshire</t>
  </si>
  <si>
    <t>Billy Beaumont</t>
  </si>
  <si>
    <t>Charles Chuzzlewit</t>
  </si>
  <si>
    <t>Ernie Ecclestone</t>
  </si>
  <si>
    <t>Gina Ginola</t>
  </si>
  <si>
    <t>Anthea Allen</t>
  </si>
  <si>
    <t>Deirdrie Dawson</t>
  </si>
  <si>
    <t>Francesca Faversham</t>
  </si>
  <si>
    <t>Harry Harrison</t>
  </si>
  <si>
    <t>Week</t>
  </si>
  <si>
    <t>Full Name</t>
  </si>
  <si>
    <t>Total Sales</t>
  </si>
  <si>
    <t>Customer ID</t>
  </si>
  <si>
    <t>Customer Name</t>
  </si>
  <si>
    <t>Customers</t>
  </si>
  <si>
    <t>Add1</t>
  </si>
  <si>
    <t>Add2</t>
  </si>
  <si>
    <t>Add3</t>
  </si>
  <si>
    <t>Postcode</t>
  </si>
  <si>
    <t>Colcon Ltd</t>
  </si>
  <si>
    <t>Billingham's of Braithwaite Ltd</t>
  </si>
  <si>
    <t>Acorn Traders Ltd</t>
  </si>
  <si>
    <t>Dimbleby PLC</t>
  </si>
  <si>
    <t>East Empire Ltd</t>
  </si>
  <si>
    <t>Gimley of Gosborton Ltd</t>
  </si>
  <si>
    <t>Frannock Manor PLC</t>
  </si>
  <si>
    <t>Hamshaw Ltd</t>
  </si>
  <si>
    <t>Immingham Supplies</t>
  </si>
  <si>
    <t>Jedson Manufacturing Ltd</t>
  </si>
  <si>
    <t>Lemmy's Wines and Spirits Ltd</t>
  </si>
  <si>
    <t>Kimbolton Carriers Ltd</t>
  </si>
  <si>
    <t>Mulgroon's Balloons Ltd</t>
  </si>
  <si>
    <t>Norma's Cakes Ltd</t>
  </si>
  <si>
    <t>Oswald Furnishings Ltd</t>
  </si>
  <si>
    <t>Peacock &amp; Bradshaw Ltd</t>
  </si>
  <si>
    <t>Rena's Supplies Ltd</t>
  </si>
  <si>
    <t>Shenley Shovels Ltd</t>
  </si>
  <si>
    <t>Tyneside Machines Ltd</t>
  </si>
  <si>
    <t>United Uniforms Ltd</t>
  </si>
  <si>
    <t>Venga Coverings Ltd</t>
  </si>
  <si>
    <t>Wilton's Fine Products Ltd</t>
  </si>
  <si>
    <t>Xavier Coast to Coast Ltd</t>
  </si>
  <si>
    <t>Yaxley Pies Ltd</t>
  </si>
  <si>
    <t>Zimmerman's of Sawtry Ltd</t>
  </si>
  <si>
    <t>County</t>
  </si>
  <si>
    <t>email</t>
  </si>
  <si>
    <t>Quentin's Cabins Ltd</t>
  </si>
  <si>
    <t>NE31 1AX</t>
  </si>
  <si>
    <t>Huntingdonshire</t>
  </si>
  <si>
    <t>Kimbolton</t>
  </si>
  <si>
    <t>PE11 4NL</t>
  </si>
  <si>
    <t>Tyne and Wear</t>
  </si>
  <si>
    <t>North East Lincolnshire</t>
  </si>
  <si>
    <t>Salutation</t>
  </si>
  <si>
    <t>Mrs</t>
  </si>
  <si>
    <t>Mr</t>
  </si>
  <si>
    <t>Miss</t>
  </si>
  <si>
    <t>Ms</t>
  </si>
  <si>
    <t>Factory Road</t>
  </si>
  <si>
    <t>Burwell</t>
  </si>
  <si>
    <t>Cambridge</t>
  </si>
  <si>
    <t>CB5 0BN</t>
  </si>
  <si>
    <t>Low Lane</t>
  </si>
  <si>
    <t>Braithwaite</t>
  </si>
  <si>
    <t>Doncaster</t>
  </si>
  <si>
    <t>DN10 4PX</t>
  </si>
  <si>
    <t>Granite Close</t>
  </si>
  <si>
    <t>Enderby</t>
  </si>
  <si>
    <t>Leicester</t>
  </si>
  <si>
    <t>Leicestershire</t>
  </si>
  <si>
    <t>LE3 2XF</t>
  </si>
  <si>
    <t>Hallam Mill</t>
  </si>
  <si>
    <t>Hallam Street</t>
  </si>
  <si>
    <t>Stockport</t>
  </si>
  <si>
    <t>Cheshire</t>
  </si>
  <si>
    <t>SK2 6PT</t>
  </si>
  <si>
    <t>Wigwam Lane</t>
  </si>
  <si>
    <t>Hucknall</t>
  </si>
  <si>
    <t>Nottingham</t>
  </si>
  <si>
    <t>NG15 7SZ</t>
  </si>
  <si>
    <t>Clywedog Road</t>
  </si>
  <si>
    <t>North Wrexham Industrial Estate</t>
  </si>
  <si>
    <t>Wrexham</t>
  </si>
  <si>
    <t>LL13 9XN</t>
  </si>
  <si>
    <t>Clwyd</t>
  </si>
  <si>
    <t>Long Leys Road</t>
  </si>
  <si>
    <t>Lincoln</t>
  </si>
  <si>
    <t>Lancaster Approach</t>
  </si>
  <si>
    <t>North Killingholme</t>
  </si>
  <si>
    <t>Immingham</t>
  </si>
  <si>
    <t>DN40 3JZ</t>
  </si>
  <si>
    <t>Beacon Road</t>
  </si>
  <si>
    <t>Trafford Park</t>
  </si>
  <si>
    <t>Manchester</t>
  </si>
  <si>
    <t>M17 1AF</t>
  </si>
  <si>
    <t>Thrapston Road</t>
  </si>
  <si>
    <t>Huntingdon</t>
  </si>
  <si>
    <t>PE28 0HW</t>
  </si>
  <si>
    <t>Station Road</t>
  </si>
  <si>
    <t>Swineshead</t>
  </si>
  <si>
    <t>Boston</t>
  </si>
  <si>
    <t>PE20 3PN</t>
  </si>
  <si>
    <t>Spidlington Road</t>
  </si>
  <si>
    <t>Faldingworth</t>
  </si>
  <si>
    <t>Market Rasen</t>
  </si>
  <si>
    <t>LN8 3SQ</t>
  </si>
  <si>
    <t>Amington Road</t>
  </si>
  <si>
    <t>Yardley</t>
  </si>
  <si>
    <t>Birmingham</t>
  </si>
  <si>
    <t>B25 8ET</t>
  </si>
  <si>
    <t>West Midlands</t>
  </si>
  <si>
    <t>Key Business Park</t>
  </si>
  <si>
    <t>Kingsbury Road</t>
  </si>
  <si>
    <t>B24 9PT</t>
  </si>
  <si>
    <t>Marchwood Industrial Estate</t>
  </si>
  <si>
    <t>Normandy Way</t>
  </si>
  <si>
    <t>Southampton</t>
  </si>
  <si>
    <t>SO40 4PB</t>
  </si>
  <si>
    <t>Broadway</t>
  </si>
  <si>
    <t>Yaxley</t>
  </si>
  <si>
    <t>PE7 3EN</t>
  </si>
  <si>
    <t>Brookside Industrial Estate</t>
  </si>
  <si>
    <t>Sawtry</t>
  </si>
  <si>
    <t>PE28 5SB</t>
  </si>
  <si>
    <t>Harper Lane</t>
  </si>
  <si>
    <t>Shenley</t>
  </si>
  <si>
    <t>Radlett</t>
  </si>
  <si>
    <t>WD7 9HE</t>
  </si>
  <si>
    <t>Sycamore Street</t>
  </si>
  <si>
    <t>Wallsend</t>
  </si>
  <si>
    <t>North Tyneside</t>
  </si>
  <si>
    <t>Diamond Avenue</t>
  </si>
  <si>
    <t>Kirkby-in-Ashfield</t>
  </si>
  <si>
    <t>NG17 7GR</t>
  </si>
  <si>
    <t>Peterly Road</t>
  </si>
  <si>
    <t>Cowley</t>
  </si>
  <si>
    <t>Oxford</t>
  </si>
  <si>
    <t>Oxfordshire</t>
  </si>
  <si>
    <t>OX4 2TY</t>
  </si>
  <si>
    <t>Walton New Road</t>
  </si>
  <si>
    <t>Bruntingthorpe</t>
  </si>
  <si>
    <t>Lutterworth</t>
  </si>
  <si>
    <t>LE17 5RD</t>
  </si>
  <si>
    <t>Wigan Road</t>
  </si>
  <si>
    <t>Euxton</t>
  </si>
  <si>
    <t>Chorley</t>
  </si>
  <si>
    <t>Lancashire</t>
  </si>
  <si>
    <t>PR7 6JJ</t>
  </si>
  <si>
    <t>Longley Road</t>
  </si>
  <si>
    <t>Medway City Estate</t>
  </si>
  <si>
    <t>Rochester</t>
  </si>
  <si>
    <t>ME2 4DU</t>
  </si>
  <si>
    <t>South Yorkshire</t>
  </si>
  <si>
    <t>Cholmley Way</t>
  </si>
  <si>
    <t>Eskdale Industrial Estate</t>
  </si>
  <si>
    <t>Whitby</t>
  </si>
  <si>
    <t>YO22 4NJ</t>
  </si>
  <si>
    <t>North Yorkshire</t>
  </si>
  <si>
    <t>Hampshire</t>
  </si>
  <si>
    <t>Whitby Avenue</t>
  </si>
  <si>
    <t>Ingol</t>
  </si>
  <si>
    <t>Preston</t>
  </si>
  <si>
    <t>PR2 3GA</t>
  </si>
  <si>
    <t>07570 667889</t>
  </si>
  <si>
    <t>07579 567567</t>
  </si>
  <si>
    <t>07978 444333</t>
  </si>
  <si>
    <t>07976 444323</t>
  </si>
  <si>
    <t>07571 443667</t>
  </si>
  <si>
    <t>07578 222111</t>
  </si>
  <si>
    <t>Mobile</t>
  </si>
  <si>
    <t>07579 876543</t>
  </si>
  <si>
    <t>07979 987876</t>
  </si>
  <si>
    <t>07979 787676</t>
  </si>
  <si>
    <t>07572 653489</t>
  </si>
  <si>
    <t>07878 676767</t>
  </si>
  <si>
    <t>07570 232767</t>
  </si>
  <si>
    <t>07978 212343</t>
  </si>
  <si>
    <t>07578 675465</t>
  </si>
  <si>
    <t>07579 765476</t>
  </si>
  <si>
    <t>07576 775655</t>
  </si>
  <si>
    <t>07978 743432</t>
  </si>
  <si>
    <t>07976 555444</t>
  </si>
  <si>
    <t>07571 676754</t>
  </si>
  <si>
    <t>07667 898989</t>
  </si>
  <si>
    <t>07976 443344</t>
  </si>
  <si>
    <t>07976 567654</t>
  </si>
  <si>
    <t>07571 656565</t>
  </si>
  <si>
    <t>07578 555664</t>
  </si>
  <si>
    <t>07579 643987</t>
  </si>
  <si>
    <t>07573 458792</t>
  </si>
  <si>
    <t>Date</t>
  </si>
  <si>
    <t>Day</t>
  </si>
  <si>
    <t>Month</t>
  </si>
  <si>
    <t>Week Commencing</t>
  </si>
  <si>
    <t>Number of Sales</t>
  </si>
  <si>
    <t>Total Widget Sales</t>
  </si>
  <si>
    <t>Insurance Sales</t>
  </si>
  <si>
    <t>MAR</t>
  </si>
  <si>
    <t>FEB</t>
  </si>
  <si>
    <t>JAN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</si>
  <si>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</si>
  <si>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</si>
  <si>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</si>
  <si>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</si>
  <si>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</si>
  <si>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</si>
  <si>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</si>
  <si>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</si>
  <si>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</si>
  <si>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</si>
  <si>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Staff Sales by Month (2017)</t>
  </si>
  <si>
    <t>TOTAL</t>
  </si>
  <si>
    <t>atraders@hotmailtest.com</t>
  </si>
  <si>
    <t>bertie@billinghamstest.co.uk</t>
  </si>
  <si>
    <t>colcon@gmailtest.com</t>
  </si>
  <si>
    <t>dimblebyplc@talktalktest.co.uk</t>
  </si>
  <si>
    <t>sales@eastempiretest.com</t>
  </si>
  <si>
    <t>fred@frannockstest.com</t>
  </si>
  <si>
    <t>georgegimley@aoltest.com</t>
  </si>
  <si>
    <t>hh@hamshawltdtest.com</t>
  </si>
  <si>
    <t>iingols@gmailtest.com</t>
  </si>
  <si>
    <t>jamiej@jedsonstest.com</t>
  </si>
  <si>
    <t>kkendrick@kimboltoncarrierstest.co.uk</t>
  </si>
  <si>
    <t>llee@lemmystest.com</t>
  </si>
  <si>
    <t>miranda@mulgroonstest.co.uk</t>
  </si>
  <si>
    <t>nnixon@normascakestest.com</t>
  </si>
  <si>
    <t>osfurnishings@yahootest.co.uk</t>
  </si>
  <si>
    <t>peterp@hotmailtest.com</t>
  </si>
  <si>
    <t>qquinn@talktalktest.co.uk</t>
  </si>
  <si>
    <t>rrimshaw@renastest.com</t>
  </si>
  <si>
    <t>simon.sixsmith@shenleysshovelstest.co.uk</t>
  </si>
  <si>
    <t>t.timpkins@tmltdtest.co.uk</t>
  </si>
  <si>
    <t>uunsworth@aoltest.com</t>
  </si>
  <si>
    <t>vinnie.venga@yahootest.co.uk</t>
  </si>
  <si>
    <t>will@wiltonstest.com</t>
  </si>
  <si>
    <t>xena@xavierctoctest.com</t>
  </si>
  <si>
    <t>yasmine@yaxleypiestest.co.uk</t>
  </si>
  <si>
    <t>zakzanetti@hotmailtest.com</t>
  </si>
  <si>
    <t>Beckley Banners Ltd</t>
  </si>
  <si>
    <t>Cedric Collier Ltd</t>
  </si>
  <si>
    <t>Duke Demolition Ltd</t>
  </si>
  <si>
    <t>Fentham Farms Ltd</t>
  </si>
  <si>
    <t>Gurnock Garage Ltd</t>
  </si>
  <si>
    <t>Henry Hammerton Ltd</t>
  </si>
  <si>
    <t>Irlington Industries Ltd</t>
  </si>
  <si>
    <t>Jeff Johnston Ltd</t>
  </si>
  <si>
    <t>Kensome &amp; Kingston Ltd</t>
  </si>
  <si>
    <t>Local Landmarks Ltd</t>
  </si>
  <si>
    <t>Motorman Ltd</t>
  </si>
  <si>
    <t>Noreen Nightingale Ltd</t>
  </si>
  <si>
    <t>Ambletons PLC</t>
  </si>
  <si>
    <t>Oakham Optometrists Ltd</t>
  </si>
  <si>
    <t>Purvis &amp; Purvis Ltd</t>
  </si>
  <si>
    <t>Quakerman's Quills Ltd</t>
  </si>
  <si>
    <t>Renley of Roehampton Ltd</t>
  </si>
  <si>
    <t>Sally's Supplies Ltd</t>
  </si>
  <si>
    <t>Thompson's Tents Ltd</t>
  </si>
  <si>
    <t>Ursula Umbridge Ltd</t>
  </si>
  <si>
    <t>Violet Vans Ltd</t>
  </si>
  <si>
    <t>Williams of Walsham Ltd</t>
  </si>
  <si>
    <t>X-cel Ltd</t>
  </si>
  <si>
    <t>Yeovil Yards Ltd</t>
  </si>
  <si>
    <t>Zen Products Ltd</t>
  </si>
  <si>
    <t>Unit 15 Ballon Wood Ind Est</t>
  </si>
  <si>
    <t>Coventry Lane</t>
  </si>
  <si>
    <t>NG9 3GJ</t>
  </si>
  <si>
    <t>Greater Manchester</t>
  </si>
  <si>
    <t>Unit 99 Abbey Trading Estate</t>
  </si>
  <si>
    <t>Stourton Way</t>
  </si>
  <si>
    <t>Yeovil</t>
  </si>
  <si>
    <t>BA21 3AR</t>
  </si>
  <si>
    <t>Somerset</t>
  </si>
  <si>
    <t>From</t>
  </si>
  <si>
    <t>To</t>
  </si>
  <si>
    <t>Total Insurance Sales</t>
  </si>
  <si>
    <t>Surname</t>
  </si>
  <si>
    <t>First Name</t>
  </si>
  <si>
    <t>Anthea</t>
  </si>
  <si>
    <t>Bertie</t>
  </si>
  <si>
    <t>Cecil</t>
  </si>
  <si>
    <t>Diana</t>
  </si>
  <si>
    <t>Elaine</t>
  </si>
  <si>
    <t>Frederick</t>
  </si>
  <si>
    <t>George</t>
  </si>
  <si>
    <t>Hannah</t>
  </si>
  <si>
    <t>Irene</t>
  </si>
  <si>
    <t>Jamie</t>
  </si>
  <si>
    <t>Ken</t>
  </si>
  <si>
    <t>Liam</t>
  </si>
  <si>
    <t>Miranda</t>
  </si>
  <si>
    <t>Norma</t>
  </si>
  <si>
    <t>Oliver</t>
  </si>
  <si>
    <t>Peter</t>
  </si>
  <si>
    <t>Quentin</t>
  </si>
  <si>
    <t>Rena</t>
  </si>
  <si>
    <t>Simon</t>
  </si>
  <si>
    <t>Tim</t>
  </si>
  <si>
    <t>Una</t>
  </si>
  <si>
    <t>Vinnie</t>
  </si>
  <si>
    <t>Will</t>
  </si>
  <si>
    <t>Xena</t>
  </si>
  <si>
    <t>Yasmine</t>
  </si>
  <si>
    <t>Zak</t>
  </si>
  <si>
    <t>Arnold</t>
  </si>
  <si>
    <t>Cedric</t>
  </si>
  <si>
    <t>Derek</t>
  </si>
  <si>
    <t>Eddie</t>
  </si>
  <si>
    <t>Fiona</t>
  </si>
  <si>
    <t>Garry</t>
  </si>
  <si>
    <t>Henry</t>
  </si>
  <si>
    <t>Ian</t>
  </si>
  <si>
    <t>Jeff</t>
  </si>
  <si>
    <t>Karen</t>
  </si>
  <si>
    <t>Lena</t>
  </si>
  <si>
    <t>Matthew</t>
  </si>
  <si>
    <t>Noreen</t>
  </si>
  <si>
    <t>Orville</t>
  </si>
  <si>
    <t>Paul</t>
  </si>
  <si>
    <t>Quincy</t>
  </si>
  <si>
    <t>Roger</t>
  </si>
  <si>
    <t>Sally</t>
  </si>
  <si>
    <t>Toby</t>
  </si>
  <si>
    <t>Ursula</t>
  </si>
  <si>
    <t>Violet</t>
  </si>
  <si>
    <t>Wayne</t>
  </si>
  <si>
    <t>Xaria</t>
  </si>
  <si>
    <t>Yusef</t>
  </si>
  <si>
    <t>Zane</t>
  </si>
  <si>
    <t>Adams</t>
  </si>
  <si>
    <t>Billingham</t>
  </si>
  <si>
    <t>Collins</t>
  </si>
  <si>
    <t>Dimbleby</t>
  </si>
  <si>
    <t>East</t>
  </si>
  <si>
    <t>Franklin</t>
  </si>
  <si>
    <t>Gimley</t>
  </si>
  <si>
    <t>Hamshaw</t>
  </si>
  <si>
    <t>Ingols</t>
  </si>
  <si>
    <t>Jedson</t>
  </si>
  <si>
    <t>Kendrick</t>
  </si>
  <si>
    <t>Lee</t>
  </si>
  <si>
    <t>Mulgroon</t>
  </si>
  <si>
    <t>Nixon</t>
  </si>
  <si>
    <t>Oswald</t>
  </si>
  <si>
    <t>Peacock</t>
  </si>
  <si>
    <t>Quinn</t>
  </si>
  <si>
    <t>Rimshaw</t>
  </si>
  <si>
    <t>Sixsmith</t>
  </si>
  <si>
    <t>Timpkins</t>
  </si>
  <si>
    <t>Unsworth</t>
  </si>
  <si>
    <t>Venga</t>
  </si>
  <si>
    <t>Wilton</t>
  </si>
  <si>
    <t>Xavier</t>
  </si>
  <si>
    <t>Yolander</t>
  </si>
  <si>
    <t>Zanetti</t>
  </si>
  <si>
    <t>Ambleton</t>
  </si>
  <si>
    <t>Beckley</t>
  </si>
  <si>
    <t>Collier</t>
  </si>
  <si>
    <t>Duke</t>
  </si>
  <si>
    <t>Emmerson</t>
  </si>
  <si>
    <t>Finley</t>
  </si>
  <si>
    <t>Gumton</t>
  </si>
  <si>
    <t>Hammerton</t>
  </si>
  <si>
    <t>Icke</t>
  </si>
  <si>
    <t>Johnston</t>
  </si>
  <si>
    <t>Kensome</t>
  </si>
  <si>
    <t>Lilly</t>
  </si>
  <si>
    <t>Marsh</t>
  </si>
  <si>
    <t>Nightingale</t>
  </si>
  <si>
    <t>Owen</t>
  </si>
  <si>
    <t>Purvis</t>
  </si>
  <si>
    <t>Quant</t>
  </si>
  <si>
    <t>Renley</t>
  </si>
  <si>
    <t>Smithers</t>
  </si>
  <si>
    <t>Thompson</t>
  </si>
  <si>
    <t>Umbridge</t>
  </si>
  <si>
    <t>Vardy</t>
  </si>
  <si>
    <t>Williams</t>
  </si>
  <si>
    <t>Xanda</t>
  </si>
  <si>
    <t>Yorke</t>
  </si>
  <si>
    <t>Zellweger</t>
  </si>
  <si>
    <t>Emmerson Enterprises Ltd</t>
  </si>
  <si>
    <t>07572 643324</t>
  </si>
  <si>
    <t>07573 650909</t>
  </si>
  <si>
    <t>07574 888976</t>
  </si>
  <si>
    <t>07574 775544</t>
  </si>
  <si>
    <t>07978 978676</t>
  </si>
  <si>
    <t>07978 423332</t>
  </si>
  <si>
    <t>07978 455455</t>
  </si>
  <si>
    <t>07977 669898</t>
  </si>
  <si>
    <t>07978 195743</t>
  </si>
  <si>
    <t>07978 923245</t>
  </si>
  <si>
    <t>07978 499188</t>
  </si>
  <si>
    <t>07978 399993</t>
  </si>
  <si>
    <t>07977 911233</t>
  </si>
  <si>
    <t>07977 288881</t>
  </si>
  <si>
    <t>07987 779933</t>
  </si>
  <si>
    <t>07978 831765</t>
  </si>
  <si>
    <t>07978 498004</t>
  </si>
  <si>
    <t>07978 755000</t>
  </si>
  <si>
    <t>07571 726678</t>
  </si>
  <si>
    <t>07646 449988</t>
  </si>
  <si>
    <t>07978 545480</t>
  </si>
  <si>
    <t>07578 449988</t>
  </si>
  <si>
    <t>07676 693214</t>
  </si>
  <si>
    <t>07678 778881</t>
  </si>
  <si>
    <t>07978 654765</t>
  </si>
  <si>
    <t>07978 776634</t>
  </si>
  <si>
    <t>aa@hotmailtest.com</t>
  </si>
  <si>
    <t>bb@beckleytest.com</t>
  </si>
  <si>
    <t>cedric@collierstest.com</t>
  </si>
  <si>
    <t>theboss@dukestest.co.uk</t>
  </si>
  <si>
    <t>eddie@emmersonstest.com</t>
  </si>
  <si>
    <t>ff@fenthamfarmstest.net</t>
  </si>
  <si>
    <t>gary@gurnockstest.com</t>
  </si>
  <si>
    <t>henry@hammertontest.co.uk</t>
  </si>
  <si>
    <t>ii@irlingtonltdtest.com</t>
  </si>
  <si>
    <t>mrjohnston@johnstontest.com</t>
  </si>
  <si>
    <t>kk@kandktest.com</t>
  </si>
  <si>
    <t>lenalilly@locallandmarkstest.com</t>
  </si>
  <si>
    <t>matt@motormantest.com</t>
  </si>
  <si>
    <t>orville@oakham-optometriststest.com</t>
  </si>
  <si>
    <t>pp@purvisandpurvistest.com</t>
  </si>
  <si>
    <t>quincy@quakermanstest.com</t>
  </si>
  <si>
    <t>roger@renleystest.com</t>
  </si>
  <si>
    <t>sally@smitherstest.com</t>
  </si>
  <si>
    <t>tthompson@hotmailtest.com</t>
  </si>
  <si>
    <t>nn@noreennightingaletest.com</t>
  </si>
  <si>
    <t>sales@umbridgetest.com</t>
  </si>
  <si>
    <t>vv@violetvanstest.net</t>
  </si>
  <si>
    <t>wayne@wwtest.co.uk</t>
  </si>
  <si>
    <t>xx@xceltest.com</t>
  </si>
  <si>
    <t>yusef@yeovilyardstest.com</t>
  </si>
  <si>
    <t>zane@zenstest.com</t>
  </si>
  <si>
    <t>Unit 77 Regal Works</t>
  </si>
  <si>
    <t>Johns Road, Kirkdale</t>
  </si>
  <si>
    <t>Liverpool</t>
  </si>
  <si>
    <t>Merseyside</t>
  </si>
  <si>
    <t>L20 8PR</t>
  </si>
  <si>
    <t>Unit 98 Bergen Way</t>
  </si>
  <si>
    <t>Southfields Industrial Estate</t>
  </si>
  <si>
    <t>Hull</t>
  </si>
  <si>
    <t>HU7 0YQ</t>
  </si>
  <si>
    <t>762 Edinburgh Road</t>
  </si>
  <si>
    <t>Newhouse</t>
  </si>
  <si>
    <t>Motherwell</t>
  </si>
  <si>
    <t>ML1 5SY</t>
  </si>
  <si>
    <t>Unit 72 Ely Distribution Centre</t>
  </si>
  <si>
    <t>Argyle Way</t>
  </si>
  <si>
    <t>Cardiff</t>
  </si>
  <si>
    <t>CF5 5NJ</t>
  </si>
  <si>
    <t>Sopwith Drive</t>
  </si>
  <si>
    <t>Brooklands Industrial Park</t>
  </si>
  <si>
    <t>Weybridge</t>
  </si>
  <si>
    <t>Surrey</t>
  </si>
  <si>
    <t>KT13 0UZ</t>
  </si>
  <si>
    <t>Green Lane</t>
  </si>
  <si>
    <t>Coltishall</t>
  </si>
  <si>
    <t>Norwich</t>
  </si>
  <si>
    <t>NR12 7AJ</t>
  </si>
  <si>
    <t>Colton</t>
  </si>
  <si>
    <t>Yellowfield Lane, Springfield</t>
  </si>
  <si>
    <t>Ulverston</t>
  </si>
  <si>
    <t>LA12 8HE</t>
  </si>
  <si>
    <t>Plot 22 Pexton Road</t>
  </si>
  <si>
    <t>Kellythorpe</t>
  </si>
  <si>
    <t>Driffield</t>
  </si>
  <si>
    <t>YO25 9DJ</t>
  </si>
  <si>
    <t>Knightons Lane</t>
  </si>
  <si>
    <t>Dunsfold</t>
  </si>
  <si>
    <t>Godalming</t>
  </si>
  <si>
    <t>GU8 4NY</t>
  </si>
  <si>
    <t>Stafford Road</t>
  </si>
  <si>
    <t>Knightly</t>
  </si>
  <si>
    <t>Stafford</t>
  </si>
  <si>
    <t>ST20 0JR</t>
  </si>
  <si>
    <t>Kendall Business Park</t>
  </si>
  <si>
    <t>Kendall</t>
  </si>
  <si>
    <t>Appleby</t>
  </si>
  <si>
    <t>LA9 6EW</t>
  </si>
  <si>
    <t>Gatehead Road</t>
  </si>
  <si>
    <t>Crosshouse</t>
  </si>
  <si>
    <t>Kilmarnock</t>
  </si>
  <si>
    <t>KA2 0HP</t>
  </si>
  <si>
    <t>52 Station Road</t>
  </si>
  <si>
    <t>Uppingham</t>
  </si>
  <si>
    <t>Oakham</t>
  </si>
  <si>
    <t>LE15 9TZ</t>
  </si>
  <si>
    <t>Unit 52 Ormidale Square</t>
  </si>
  <si>
    <t>Tiverton Business Park</t>
  </si>
  <si>
    <t>Tiverton</t>
  </si>
  <si>
    <t>EX16 6TW</t>
  </si>
  <si>
    <t>Unit 72 Aston Fields Ind Estate</t>
  </si>
  <si>
    <t>Aston Road</t>
  </si>
  <si>
    <t>Bromsgrove</t>
  </si>
  <si>
    <t>B60 3EX</t>
  </si>
  <si>
    <t>57 Camford Way</t>
  </si>
  <si>
    <t>Sundon Park</t>
  </si>
  <si>
    <t>Luton</t>
  </si>
  <si>
    <t>LU3 3AN</t>
  </si>
  <si>
    <t>Hovefields Avenue</t>
  </si>
  <si>
    <t>Burnt Mills</t>
  </si>
  <si>
    <t>Basildon</t>
  </si>
  <si>
    <t>Essex</t>
  </si>
  <si>
    <t>SS13 1EB</t>
  </si>
  <si>
    <t>Northolt Road</t>
  </si>
  <si>
    <t>London Heathrow Airport</t>
  </si>
  <si>
    <t>Hounslow</t>
  </si>
  <si>
    <t>TW6 2JA</t>
  </si>
  <si>
    <t>Daneshill East Industrial Estate</t>
  </si>
  <si>
    <t>Bell Road</t>
  </si>
  <si>
    <t>Basingstoke</t>
  </si>
  <si>
    <t>RG24 8PX</t>
  </si>
  <si>
    <t>Jade House Farm</t>
  </si>
  <si>
    <t>Knapton</t>
  </si>
  <si>
    <t>North Walsham</t>
  </si>
  <si>
    <t>NR28 0RX</t>
  </si>
  <si>
    <t>Windsor Trading Estate</t>
  </si>
  <si>
    <t>Downham</t>
  </si>
  <si>
    <t>Billericay</t>
  </si>
  <si>
    <t>CM11 1QE</t>
  </si>
  <si>
    <t>Europa Way</t>
  </si>
  <si>
    <t>Lune Industrial Estate</t>
  </si>
  <si>
    <t>Lancaster</t>
  </si>
  <si>
    <t>LA1 5QP</t>
  </si>
  <si>
    <t>East Yorkshire</t>
  </si>
  <si>
    <t>North Lanarkshire</t>
  </si>
  <si>
    <t>South Glamorgan</t>
  </si>
  <si>
    <t>Norfolk</t>
  </si>
  <si>
    <t>Cumbria</t>
  </si>
  <si>
    <t>East Ayrshire</t>
  </si>
  <si>
    <t>Rutland</t>
  </si>
  <si>
    <t>Devon</t>
  </si>
  <si>
    <t>Worcestershire</t>
  </si>
  <si>
    <t>Bedfordshire</t>
  </si>
  <si>
    <t>Greater London</t>
  </si>
  <si>
    <t>92 Beech Street</t>
  </si>
  <si>
    <t>Padiham</t>
  </si>
  <si>
    <t>Burnley</t>
  </si>
  <si>
    <t>BB12 7EE</t>
  </si>
  <si>
    <t>Unit 92 Shorten Brook Way</t>
  </si>
  <si>
    <t>Altham Business Park</t>
  </si>
  <si>
    <t>BB5 5YJ</t>
  </si>
  <si>
    <t>Accrington</t>
  </si>
  <si>
    <t>Staff ID</t>
  </si>
  <si>
    <t>email opt out</t>
  </si>
  <si>
    <t>3rd Party opt out</t>
  </si>
  <si>
    <t>No</t>
  </si>
  <si>
    <t>Yes</t>
  </si>
  <si>
    <t>Firstname</t>
  </si>
  <si>
    <t>Billy</t>
  </si>
  <si>
    <t>Charles</t>
  </si>
  <si>
    <t>Deirdrie</t>
  </si>
  <si>
    <t>Ernie</t>
  </si>
  <si>
    <t>Francesca</t>
  </si>
  <si>
    <t>Gina</t>
  </si>
  <si>
    <t>Harry</t>
  </si>
  <si>
    <t>Allen</t>
  </si>
  <si>
    <t>Beaumont</t>
  </si>
  <si>
    <t>Chuzzlewit</t>
  </si>
  <si>
    <t>Dawson</t>
  </si>
  <si>
    <t>Ecclestone</t>
  </si>
  <si>
    <t>Faversham</t>
  </si>
  <si>
    <t>Ginola</t>
  </si>
  <si>
    <t>Harrison</t>
  </si>
  <si>
    <t>1 High Street</t>
  </si>
  <si>
    <t>07575 757575</t>
  </si>
  <si>
    <t>07575 757576</t>
  </si>
  <si>
    <t>07575 757577</t>
  </si>
  <si>
    <t>07575 757578</t>
  </si>
  <si>
    <t>07575 757579</t>
  </si>
  <si>
    <t>07575 757574</t>
  </si>
  <si>
    <t>07575 757572</t>
  </si>
  <si>
    <t>07575 757573</t>
  </si>
  <si>
    <t>2 Acacia Avenue</t>
  </si>
  <si>
    <t>3 North Bank</t>
  </si>
  <si>
    <t>4 East Street</t>
  </si>
  <si>
    <t>5 West Road</t>
  </si>
  <si>
    <t>6 South View</t>
  </si>
  <si>
    <t>7 Lower Bank</t>
  </si>
  <si>
    <t>8 Upper Lane</t>
  </si>
  <si>
    <t>Aldershot</t>
  </si>
  <si>
    <t>Brighton</t>
  </si>
  <si>
    <t>Cirencester</t>
  </si>
  <si>
    <t>Guildford</t>
  </si>
  <si>
    <t>Hartlepool</t>
  </si>
  <si>
    <t>GU11 5TY</t>
  </si>
  <si>
    <t>BN42 5YT</t>
  </si>
  <si>
    <t>GL7 5YY</t>
  </si>
  <si>
    <t>LE19 5YY</t>
  </si>
  <si>
    <t>Filey</t>
  </si>
  <si>
    <t>YO14 5TY</t>
  </si>
  <si>
    <t>GU3 5YT</t>
  </si>
  <si>
    <t>Yorkshire</t>
  </si>
  <si>
    <t>TS25 5YY</t>
  </si>
  <si>
    <t>Gloucestershire</t>
  </si>
  <si>
    <t>East Sussex</t>
  </si>
  <si>
    <t>County Durham</t>
  </si>
  <si>
    <t>Didcot</t>
  </si>
  <si>
    <t>OX11 5TY</t>
  </si>
  <si>
    <t>Smallthorpe</t>
  </si>
  <si>
    <t>Bigthorpe</t>
  </si>
  <si>
    <t>Midthorpe</t>
  </si>
  <si>
    <t>Upthorpe</t>
  </si>
  <si>
    <t>Downthorpe</t>
  </si>
  <si>
    <t>Midside</t>
  </si>
  <si>
    <t>Nearside</t>
  </si>
  <si>
    <t>Rightside</t>
  </si>
  <si>
    <t>Green</t>
  </si>
  <si>
    <t>Blue</t>
  </si>
  <si>
    <t>No. of Widgets Sold</t>
  </si>
  <si>
    <t>Total</t>
  </si>
  <si>
    <t>Widget Sales</t>
  </si>
  <si>
    <t>Cost Price</t>
  </si>
  <si>
    <t>Profit</t>
  </si>
  <si>
    <t>Profit %</t>
  </si>
  <si>
    <t>Email</t>
  </si>
  <si>
    <t>a.allen@widge-it.com</t>
  </si>
  <si>
    <t>b.beaumont@widge-it.com</t>
  </si>
  <si>
    <t>c.chuzzlewit@widge-it.com</t>
  </si>
  <si>
    <t>d.dawson@widge-it.com</t>
  </si>
  <si>
    <t>e.ecclestone@widge-it.com</t>
  </si>
  <si>
    <t>f.faversham@widge-it.com</t>
  </si>
  <si>
    <t>g.ginola@widge-it.com</t>
  </si>
  <si>
    <t>h.harrison@widge-it.com</t>
  </si>
  <si>
    <t>Values</t>
  </si>
  <si>
    <t>Bonus rate 3</t>
  </si>
  <si>
    <t>Sales Achieved</t>
  </si>
  <si>
    <t>Bonus rate 2</t>
  </si>
  <si>
    <t>Bonus rate 1</t>
  </si>
  <si>
    <t>Month Number</t>
  </si>
  <si>
    <t>Monthly Wage Bonus</t>
  </si>
  <si>
    <t>Incentives</t>
  </si>
  <si>
    <t>Staff bonus master values - used in Incentives worksheet</t>
  </si>
  <si>
    <t>Grand Total</t>
  </si>
  <si>
    <t>Date Range</t>
  </si>
  <si>
    <t>Full_Staff_Name</t>
  </si>
  <si>
    <t>Total_Widget_Sales</t>
  </si>
  <si>
    <t>Blue_Widgets_Sales</t>
  </si>
  <si>
    <t>Green_Widgets_Sales</t>
  </si>
  <si>
    <t>Blue_Widgets_Sold</t>
  </si>
  <si>
    <t>Green_Widgets_Sold</t>
  </si>
  <si>
    <t>Transaction_ID</t>
  </si>
  <si>
    <t>Staff_ID</t>
  </si>
  <si>
    <t>Customer_ID</t>
  </si>
  <si>
    <t>Total_Widgets_Sold</t>
  </si>
  <si>
    <t>Insurance_Sales</t>
  </si>
  <si>
    <t>Total_Sales</t>
  </si>
  <si>
    <t>Customer Sales by date range</t>
  </si>
  <si>
    <t>&lt;&lt; Enter date range in yellow cells</t>
  </si>
  <si>
    <t>Row Labels</t>
  </si>
  <si>
    <t>Acorn Traders Ltd Total</t>
  </si>
  <si>
    <t>Billingham's of Braithwaite Ltd Total</t>
  </si>
  <si>
    <t>Dimbleby PLC Total</t>
  </si>
  <si>
    <t>Peacock &amp; Bradshaw Ltd Total</t>
  </si>
  <si>
    <t>Quentin's Cabins Ltd Total</t>
  </si>
  <si>
    <t>United Uniforms Ltd Total</t>
  </si>
  <si>
    <t>Wilton's Fine Products Ltd Total</t>
  </si>
  <si>
    <t>X-cel Ltd Total</t>
  </si>
  <si>
    <t>Zen Products Ltd Total</t>
  </si>
  <si>
    <t>Rena's Supplies Ltd Total</t>
  </si>
  <si>
    <t>Shenley Shovels Ltd Total</t>
  </si>
  <si>
    <t>Yeovil Yards Ltd Total</t>
  </si>
  <si>
    <t>East Empire Ltd Total</t>
  </si>
  <si>
    <t>Frannock Manor PLC Total</t>
  </si>
  <si>
    <t>Gimley of Gosborton Ltd Total</t>
  </si>
  <si>
    <t>Irlington Industries Ltd Total</t>
  </si>
  <si>
    <t>Jeff Johnston Ltd Total</t>
  </si>
  <si>
    <t>Kensome &amp; Kingston Ltd Total</t>
  </si>
  <si>
    <t>Yaxley Pies Ltd Total</t>
  </si>
  <si>
    <t>Zimmerman's of Sawtry Ltd Total</t>
  </si>
  <si>
    <t>Sally's Supplies Ltd Total</t>
  </si>
  <si>
    <t>Thompson's Tents Ltd Total</t>
  </si>
  <si>
    <t>Ursula Umbridge Ltd Total</t>
  </si>
  <si>
    <t>Violet Vans Ltd Total</t>
  </si>
  <si>
    <t>Sum of Green_Widgets_Sales</t>
  </si>
  <si>
    <t>Sum of Blue_Widgets_Sales</t>
  </si>
  <si>
    <t>Count of Green_Widgets_Sold</t>
  </si>
  <si>
    <t>Count of Blue_Widgets_Sold</t>
  </si>
  <si>
    <t>Sum of Total_Widget_Sales</t>
  </si>
  <si>
    <t>Sum of Insurance_Sales</t>
  </si>
  <si>
    <t>Sum of Total_Sales</t>
  </si>
  <si>
    <t>Sales by Customer name and date range</t>
  </si>
  <si>
    <t>Anthea Allen Total</t>
  </si>
  <si>
    <t>Billy Beaumont Total</t>
  </si>
  <si>
    <t>Charles Chuzzlewit Total</t>
  </si>
  <si>
    <t>Deirdrie Dawson Total</t>
  </si>
  <si>
    <t>Ernie Ecclestone Total</t>
  </si>
  <si>
    <t>Francesca Faversham Total</t>
  </si>
  <si>
    <t>Gina Ginola Total</t>
  </si>
  <si>
    <t>Harry Harrison Total</t>
  </si>
  <si>
    <t>Year</t>
  </si>
  <si>
    <t>This worksheet contains the master values used to populate the workbook</t>
  </si>
  <si>
    <t>No bonus</t>
  </si>
  <si>
    <t>Bonus Awarded</t>
  </si>
  <si>
    <t>Description</t>
  </si>
  <si>
    <t>Recommended Retail Price</t>
  </si>
  <si>
    <t>Green Widget</t>
  </si>
  <si>
    <t>Blue Widget</t>
  </si>
  <si>
    <t>Widget Type</t>
  </si>
  <si>
    <t>Widget costs and RRP used in date ranges worksheet</t>
  </si>
  <si>
    <t>Months</t>
  </si>
  <si>
    <t>Name</t>
  </si>
  <si>
    <t>Number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</si>
  <si>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</si>
  <si>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</si>
  <si>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</si>
  <si>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</si>
  <si>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</si>
  <si>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</si>
  <si>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</si>
  <si>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</si>
  <si>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</si>
  <si>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</si>
  <si>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</si>
  <si>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</si>
  <si>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&lt;&lt; Select Month in yellow cell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</si>
</sst>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.00%_-;\(#,##0.00%\);_-* &quot;-&quot;_-;_-@_-"/>
  </numFmts>
  <fonts count="1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703030"/>
        <bgColor indexed="64"/>
      </patternFill>
    </fill>
    <fill>
      <patternFill patternType="solid">
        <fgColor rgb="FFE3CD40"/>
        <bgColor indexed="64"/>
      </patternFill>
    </fill>
    <fill>
      <patternFill patternType="solid">
        <fgColor rgb="FFF8F59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D3FF"/>
        <bgColor indexed="64"/>
      </patternFill>
    </fill>
    <fill>
      <patternFill patternType="solid">
        <fgColor rgb="FFF8F5D5"/>
        <bgColor indexed="64"/>
      </patternFill>
    </fill>
    <fill>
      <patternFill patternType="solid">
        <fgColor rgb="FF3E94FF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41" fontId="4" fillId="4" borderId="5" xfId="0" applyNumberFormat="1" applyFont="1" applyFill="1" applyBorder="1"/>
    <xf numFmtId="41" fontId="4" fillId="4" borderId="7" xfId="0" applyNumberFormat="1" applyFont="1" applyFill="1" applyBorder="1"/>
    <xf numFmtId="41" fontId="4" fillId="4" borderId="3" xfId="0" applyNumberFormat="1" applyFont="1" applyFill="1" applyBorder="1"/>
    <xf numFmtId="43" fontId="4" fillId="4" borderId="7" xfId="0" applyNumberFormat="1" applyFont="1" applyFill="1" applyBorder="1"/>
    <xf numFmtId="43" fontId="4" fillId="4" borderId="3" xfId="0" applyNumberFormat="1" applyFont="1" applyFill="1" applyBorder="1"/>
    <xf numFmtId="0" fontId="0" fillId="0" borderId="0" xfId="0" applyFill="1"/>
    <xf numFmtId="43" fontId="4" fillId="4" borderId="4" xfId="0" applyNumberFormat="1" applyFont="1" applyFill="1" applyBorder="1"/>
    <xf numFmtId="43" fontId="0" fillId="0" borderId="0" xfId="0" applyNumberFormat="1"/>
    <xf numFmtId="0" fontId="0" fillId="6" borderId="1" xfId="0" applyFill="1" applyBorder="1"/>
    <xf numFmtId="0" fontId="0" fillId="6" borderId="5" xfId="0" applyFill="1" applyBorder="1"/>
    <xf numFmtId="0" fontId="1" fillId="6" borderId="9" xfId="0" applyFont="1" applyFill="1" applyBorder="1"/>
    <xf numFmtId="0" fontId="0" fillId="8" borderId="0" xfId="0" applyFill="1"/>
    <xf numFmtId="0" fontId="6" fillId="8" borderId="0" xfId="0" applyFont="1" applyFill="1"/>
    <xf numFmtId="0" fontId="2" fillId="8" borderId="0" xfId="0" applyFont="1" applyFill="1" applyAlignment="1">
      <alignment horizontal="center"/>
    </xf>
    <xf numFmtId="14" fontId="1" fillId="9" borderId="1" xfId="0" applyNumberFormat="1" applyFont="1" applyFill="1" applyBorder="1" applyAlignment="1">
      <alignment horizontal="right" vertical="top" wrapText="1"/>
    </xf>
    <xf numFmtId="14" fontId="1" fillId="9" borderId="1" xfId="0" applyNumberFormat="1" applyFont="1" applyFill="1" applyBorder="1" applyAlignment="1">
      <alignment horizontal="left" vertical="top" wrapText="1"/>
    </xf>
    <xf numFmtId="0" fontId="0" fillId="9" borderId="1" xfId="0" applyNumberFormat="1" applyFill="1" applyBorder="1" applyAlignment="1">
      <alignment horizontal="right" vertical="top" wrapText="1"/>
    </xf>
    <xf numFmtId="0" fontId="1" fillId="9" borderId="1" xfId="0" applyNumberFormat="1" applyFont="1" applyFill="1" applyBorder="1" applyAlignment="1">
      <alignment horizontal="right" vertical="top" wrapText="1"/>
    </xf>
    <xf numFmtId="14" fontId="0" fillId="9" borderId="1" xfId="0" applyNumberFormat="1" applyFill="1" applyBorder="1"/>
    <xf numFmtId="0" fontId="0" fillId="9" borderId="1" xfId="0" applyNumberFormat="1" applyFill="1" applyBorder="1"/>
    <xf numFmtId="14" fontId="0" fillId="9" borderId="5" xfId="0" applyNumberFormat="1" applyFill="1" applyBorder="1"/>
    <xf numFmtId="0" fontId="0" fillId="9" borderId="5" xfId="0" applyNumberFormat="1" applyFill="1" applyBorder="1"/>
    <xf numFmtId="41" fontId="1" fillId="9" borderId="1" xfId="0" applyNumberFormat="1" applyFont="1" applyFill="1" applyBorder="1" applyAlignment="1">
      <alignment horizontal="right" vertical="top"/>
    </xf>
    <xf numFmtId="41" fontId="0" fillId="9" borderId="1" xfId="0" applyNumberFormat="1" applyFill="1" applyBorder="1"/>
    <xf numFmtId="41" fontId="0" fillId="9" borderId="1" xfId="0" applyNumberFormat="1" applyFill="1" applyBorder="1" applyAlignment="1">
      <alignment wrapText="1"/>
    </xf>
    <xf numFmtId="0" fontId="0" fillId="9" borderId="1" xfId="0" applyFill="1" applyBorder="1" applyAlignment="1">
      <alignment horizontal="left" vertical="top" wrapText="1"/>
    </xf>
    <xf numFmtId="0" fontId="0" fillId="9" borderId="1" xfId="0" applyFill="1" applyBorder="1"/>
    <xf numFmtId="0" fontId="0" fillId="9" borderId="5" xfId="0" applyFill="1" applyBorder="1"/>
    <xf numFmtId="0" fontId="0" fillId="9" borderId="1" xfId="0" applyNumberFormat="1" applyFill="1" applyBorder="1" applyAlignment="1">
      <alignment horizontal="left" wrapText="1"/>
    </xf>
    <xf numFmtId="0" fontId="0" fillId="3" borderId="10" xfId="0" applyFill="1" applyBorder="1" applyAlignment="1">
      <alignment horizontal="center" vertical="top" wrapText="1"/>
    </xf>
    <xf numFmtId="41" fontId="0" fillId="9" borderId="2" xfId="0" applyNumberFormat="1" applyFill="1" applyBorder="1" applyAlignment="1">
      <alignment horizontal="right" vertical="top" wrapText="1"/>
    </xf>
    <xf numFmtId="41" fontId="0" fillId="9" borderId="2" xfId="0" applyNumberFormat="1" applyFill="1" applyBorder="1"/>
    <xf numFmtId="41" fontId="0" fillId="9" borderId="6" xfId="0" applyNumberForma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8" fillId="11" borderId="0" xfId="0" applyFont="1" applyFill="1" applyBorder="1"/>
    <xf numFmtId="41" fontId="4" fillId="12" borderId="6" xfId="0" applyNumberFormat="1" applyFont="1" applyFill="1" applyBorder="1"/>
    <xf numFmtId="43" fontId="4" fillId="12" borderId="8" xfId="0" applyNumberFormat="1" applyFont="1" applyFill="1" applyBorder="1"/>
    <xf numFmtId="41" fontId="4" fillId="12" borderId="11" xfId="0" applyNumberFormat="1" applyFont="1" applyFill="1" applyBorder="1"/>
    <xf numFmtId="43" fontId="4" fillId="12" borderId="0" xfId="0" applyNumberFormat="1" applyFont="1" applyFill="1" applyBorder="1"/>
    <xf numFmtId="43" fontId="4" fillId="4" borderId="12" xfId="0" applyNumberFormat="1" applyFont="1" applyFill="1" applyBorder="1"/>
    <xf numFmtId="41" fontId="4" fillId="4" borderId="13" xfId="0" applyNumberFormat="1" applyFont="1" applyFill="1" applyBorder="1"/>
    <xf numFmtId="43" fontId="4" fillId="4" borderId="14" xfId="0" applyNumberFormat="1" applyFont="1" applyFill="1" applyBorder="1"/>
    <xf numFmtId="43" fontId="4" fillId="4" borderId="10" xfId="0" applyNumberFormat="1" applyFont="1" applyFill="1" applyBorder="1"/>
    <xf numFmtId="0" fontId="8" fillId="11" borderId="1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left" vertical="top"/>
    </xf>
    <xf numFmtId="0" fontId="9" fillId="11" borderId="7" xfId="0" applyFont="1" applyFill="1" applyBorder="1" applyAlignment="1">
      <alignment horizontal="left" vertical="top"/>
    </xf>
    <xf numFmtId="0" fontId="9" fillId="11" borderId="3" xfId="0" applyFont="1" applyFill="1" applyBorder="1" applyAlignment="1">
      <alignment horizontal="left" vertical="top"/>
    </xf>
    <xf numFmtId="0" fontId="2" fillId="13" borderId="6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horizontal="left" vertical="top"/>
    </xf>
    <xf numFmtId="0" fontId="2" fillId="13" borderId="4" xfId="0" applyFont="1" applyFill="1" applyBorder="1" applyAlignment="1">
      <alignment horizontal="left" vertical="top"/>
    </xf>
    <xf numFmtId="0" fontId="8" fillId="11" borderId="1" xfId="0" applyFont="1" applyFill="1" applyBorder="1" applyAlignment="1">
      <alignment horizontal="center" vertical="top" wrapText="1"/>
    </xf>
    <xf numFmtId="9" fontId="8" fillId="11" borderId="1" xfId="0" applyNumberFormat="1" applyFont="1" applyFill="1" applyBorder="1" applyAlignment="1">
      <alignment horizontal="center" vertical="top" wrapText="1"/>
    </xf>
    <xf numFmtId="0" fontId="2" fillId="13" borderId="2" xfId="0" applyFont="1" applyFill="1" applyBorder="1"/>
    <xf numFmtId="41" fontId="4" fillId="12" borderId="1" xfId="0" applyNumberFormat="1" applyFont="1" applyFill="1" applyBorder="1"/>
    <xf numFmtId="41" fontId="5" fillId="4" borderId="1" xfId="0" applyNumberFormat="1" applyFont="1" applyFill="1" applyBorder="1"/>
    <xf numFmtId="41" fontId="0" fillId="0" borderId="3" xfId="0" applyNumberFormat="1" applyBorder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 vertical="top" wrapText="1"/>
      <protection locked="0"/>
    </xf>
    <xf numFmtId="0" fontId="0" fillId="0" borderId="5" xfId="0" applyBorder="1" applyProtection="1">
      <protection locked="0"/>
    </xf>
    <xf numFmtId="14" fontId="1" fillId="0" borderId="1" xfId="0" applyNumberFormat="1" applyFont="1" applyFill="1" applyBorder="1" applyAlignment="1" applyProtection="1">
      <alignment horizontal="right" vertical="top" wrapText="1"/>
      <protection locked="0"/>
    </xf>
    <xf numFmtId="14" fontId="1" fillId="0" borderId="1" xfId="0" applyNumberFormat="1" applyFon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5" xfId="0" applyNumberFormat="1" applyFill="1" applyBorder="1" applyProtection="1">
      <protection locked="0"/>
    </xf>
    <xf numFmtId="41" fontId="0" fillId="0" borderId="1" xfId="0" applyNumberFormat="1" applyBorder="1" applyAlignment="1" applyProtection="1">
      <protection locked="0"/>
    </xf>
    <xf numFmtId="41" fontId="0" fillId="0" borderId="1" xfId="0" applyNumberFormat="1" applyBorder="1" applyAlignment="1" applyProtection="1">
      <alignment horizontal="right" vertical="top"/>
      <protection locked="0"/>
    </xf>
    <xf numFmtId="41" fontId="0" fillId="0" borderId="5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1" fillId="5" borderId="3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1" fillId="10" borderId="3" xfId="0" applyFont="1" applyFill="1" applyBorder="1" applyAlignment="1" applyProtection="1">
      <alignment horizontal="center" vertical="top" wrapText="1"/>
      <protection locked="0"/>
    </xf>
    <xf numFmtId="0" fontId="0" fillId="10" borderId="3" xfId="0" applyFill="1" applyBorder="1" applyAlignment="1" applyProtection="1">
      <alignment horizontal="center" vertical="top" wrapText="1"/>
      <protection locked="0"/>
    </xf>
    <xf numFmtId="0" fontId="1" fillId="10" borderId="4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3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43" fontId="1" fillId="0" borderId="0" xfId="0" applyNumberFormat="1" applyFont="1"/>
    <xf numFmtId="0" fontId="3" fillId="0" borderId="0" xfId="0" applyFont="1" applyFill="1"/>
    <xf numFmtId="43" fontId="1" fillId="0" borderId="1" xfId="0" applyNumberFormat="1" applyFont="1" applyBorder="1" applyAlignment="1" applyProtection="1">
      <alignment horizontal="right" vertical="top" wrapText="1"/>
      <protection locked="0"/>
    </xf>
    <xf numFmtId="43" fontId="0" fillId="0" borderId="1" xfId="0" applyNumberFormat="1" applyBorder="1" applyProtection="1">
      <protection locked="0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43" fontId="4" fillId="0" borderId="0" xfId="0" applyNumberFormat="1" applyFont="1"/>
    <xf numFmtId="41" fontId="4" fillId="0" borderId="0" xfId="0" applyNumberFormat="1" applyFont="1"/>
    <xf numFmtId="0" fontId="0" fillId="0" borderId="0" xfId="0" pivotButton="1" applyAlignment="1">
      <alignment horizontal="center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3" fillId="11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13" borderId="6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horizontal="left" vertical="top"/>
    </xf>
    <xf numFmtId="0" fontId="2" fillId="13" borderId="4" xfId="0" applyFont="1" applyFill="1" applyBorder="1" applyAlignment="1">
      <alignment horizontal="left" vertical="top"/>
    </xf>
    <xf numFmtId="0" fontId="0" fillId="8" borderId="6" xfId="0" applyFill="1" applyBorder="1"/>
    <xf numFmtId="0" fontId="0" fillId="8" borderId="11" xfId="0" applyFill="1" applyBorder="1"/>
    <xf numFmtId="0" fontId="0" fillId="8" borderId="13" xfId="0" applyFill="1" applyBorder="1"/>
    <xf numFmtId="0" fontId="0" fillId="8" borderId="8" xfId="0" applyFill="1" applyBorder="1"/>
    <xf numFmtId="0" fontId="12" fillId="8" borderId="0" xfId="0" applyFont="1" applyFill="1" applyBorder="1"/>
    <xf numFmtId="0" fontId="0" fillId="8" borderId="0" xfId="0" applyFill="1" applyBorder="1"/>
    <xf numFmtId="0" fontId="0" fillId="8" borderId="14" xfId="0" applyFill="1" applyBorder="1"/>
    <xf numFmtId="0" fontId="3" fillId="8" borderId="0" xfId="0" applyFont="1" applyFill="1" applyBorder="1"/>
    <xf numFmtId="0" fontId="0" fillId="4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8" borderId="0" xfId="0" applyFont="1" applyFill="1" applyBorder="1" applyProtection="1">
      <protection locked="0"/>
    </xf>
    <xf numFmtId="0" fontId="1" fillId="8" borderId="0" xfId="0" applyFont="1" applyFill="1" applyBorder="1"/>
    <xf numFmtId="0" fontId="3" fillId="8" borderId="0" xfId="0" applyFont="1" applyFill="1" applyBorder="1" applyAlignment="1">
      <alignment horizontal="right"/>
    </xf>
    <xf numFmtId="0" fontId="0" fillId="8" borderId="4" xfId="0" applyFill="1" applyBorder="1"/>
    <xf numFmtId="0" fontId="0" fillId="8" borderId="12" xfId="0" applyFill="1" applyBorder="1"/>
    <xf numFmtId="0" fontId="0" fillId="8" borderId="10" xfId="0" applyFill="1" applyBorder="1"/>
    <xf numFmtId="0" fontId="7" fillId="8" borderId="0" xfId="0" applyFont="1" applyFill="1" applyBorder="1"/>
    <xf numFmtId="0" fontId="0" fillId="0" borderId="1" xfId="0" applyBorder="1" applyAlignment="1">
      <alignment horizontal="center"/>
    </xf>
    <xf numFmtId="0" fontId="6" fillId="8" borderId="0" xfId="0" applyFont="1" applyFill="1" applyBorder="1"/>
    <xf numFmtId="0" fontId="0" fillId="0" borderId="0" xfId="0" applyBorder="1"/>
    <xf numFmtId="0" fontId="8" fillId="11" borderId="0" xfId="0" applyFont="1" applyFill="1" applyBorder="1" applyAlignment="1">
      <alignment horizontal="center"/>
    </xf>
    <xf numFmtId="43" fontId="4" fillId="4" borderId="0" xfId="0" applyNumberFormat="1" applyFont="1" applyFill="1" applyBorder="1"/>
    <xf numFmtId="43" fontId="5" fillId="4" borderId="0" xfId="0" applyNumberFormat="1" applyFont="1" applyFill="1" applyBorder="1"/>
    <xf numFmtId="164" fontId="4" fillId="12" borderId="0" xfId="0" applyNumberFormat="1" applyFont="1" applyFill="1" applyBorder="1"/>
    <xf numFmtId="10" fontId="4" fillId="4" borderId="0" xfId="0" applyNumberFormat="1" applyFont="1" applyFill="1" applyBorder="1"/>
    <xf numFmtId="0" fontId="0" fillId="0" borderId="8" xfId="0" applyBorder="1"/>
    <xf numFmtId="0" fontId="0" fillId="0" borderId="10" xfId="0" applyBorder="1"/>
    <xf numFmtId="0" fontId="3" fillId="14" borderId="2" xfId="0" applyFont="1" applyFill="1" applyBorder="1"/>
    <xf numFmtId="0" fontId="0" fillId="14" borderId="15" xfId="0" applyFill="1" applyBorder="1"/>
    <xf numFmtId="0" fontId="0" fillId="14" borderId="9" xfId="0" applyFill="1" applyBorder="1"/>
    <xf numFmtId="0" fontId="0" fillId="8" borderId="6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8" borderId="8" xfId="0" applyFill="1" applyBorder="1" applyProtection="1">
      <protection locked="0"/>
    </xf>
    <xf numFmtId="0" fontId="7" fillId="8" borderId="0" xfId="0" applyFont="1" applyFill="1" applyBorder="1" applyProtection="1"/>
    <xf numFmtId="0" fontId="0" fillId="8" borderId="0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3" fillId="8" borderId="0" xfId="0" applyFont="1" applyFill="1" applyBorder="1" applyAlignment="1" applyProtection="1">
      <alignment horizontal="right"/>
    </xf>
    <xf numFmtId="14" fontId="0" fillId="7" borderId="0" xfId="0" applyNumberFormat="1" applyFill="1" applyBorder="1" applyProtection="1">
      <protection locked="0"/>
    </xf>
    <xf numFmtId="0" fontId="3" fillId="8" borderId="0" xfId="0" applyFont="1" applyFill="1" applyBorder="1" applyAlignment="1" applyProtection="1">
      <alignment horizontal="right"/>
      <protection locked="0"/>
    </xf>
    <xf numFmtId="14" fontId="0" fillId="8" borderId="0" xfId="0" applyNumberFormat="1" applyFill="1" applyBorder="1" applyProtection="1">
      <protection locked="0"/>
    </xf>
    <xf numFmtId="0" fontId="0" fillId="8" borderId="0" xfId="0" applyFill="1" applyBorder="1" applyAlignment="1" applyProtection="1">
      <alignment horizontal="right"/>
      <protection locked="0"/>
    </xf>
    <xf numFmtId="0" fontId="0" fillId="8" borderId="0" xfId="0" applyFill="1" applyBorder="1" applyProtection="1"/>
    <xf numFmtId="0" fontId="2" fillId="13" borderId="0" xfId="0" applyFont="1" applyFill="1" applyBorder="1" applyAlignment="1" applyProtection="1">
      <alignment horizontal="center"/>
    </xf>
    <xf numFmtId="0" fontId="2" fillId="13" borderId="0" xfId="0" applyFont="1" applyFill="1" applyBorder="1" applyProtection="1"/>
    <xf numFmtId="41" fontId="4" fillId="12" borderId="0" xfId="0" applyNumberFormat="1" applyFont="1" applyFill="1" applyBorder="1" applyProtection="1"/>
    <xf numFmtId="41" fontId="4" fillId="4" borderId="0" xfId="0" applyNumberFormat="1" applyFont="1" applyFill="1" applyBorder="1" applyProtection="1"/>
    <xf numFmtId="43" fontId="4" fillId="12" borderId="0" xfId="0" applyNumberFormat="1" applyFont="1" applyFill="1" applyBorder="1" applyProtection="1"/>
    <xf numFmtId="43" fontId="4" fillId="4" borderId="0" xfId="0" applyNumberFormat="1" applyFont="1" applyFill="1" applyBorder="1" applyProtection="1"/>
    <xf numFmtId="10" fontId="4" fillId="12" borderId="0" xfId="0" applyNumberFormat="1" applyFont="1" applyFill="1" applyBorder="1" applyProtection="1"/>
    <xf numFmtId="10" fontId="4" fillId="4" borderId="0" xfId="0" applyNumberFormat="1" applyFont="1" applyFill="1" applyBorder="1" applyProtection="1"/>
    <xf numFmtId="0" fontId="1" fillId="8" borderId="0" xfId="0" applyFont="1" applyFill="1" applyBorder="1" applyProtection="1"/>
    <xf numFmtId="43" fontId="4" fillId="8" borderId="0" xfId="0" applyNumberFormat="1" applyFont="1" applyFill="1" applyBorder="1" applyProtection="1"/>
    <xf numFmtId="0" fontId="0" fillId="8" borderId="4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0" xfId="0" applyFill="1" applyBorder="1" applyProtection="1">
      <protection locked="0"/>
    </xf>
    <xf numFmtId="0" fontId="0" fillId="7" borderId="1" xfId="0" applyFill="1" applyBorder="1"/>
  </cellXfs>
  <cellStyles count="1">
    <cellStyle name="Normal" xfId="0" builtinId="0"/>
  </cellStyles>
  <dxfs count="65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i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E3CD4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3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3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3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3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3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top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4" tint="0.79998168889431442"/>
        </patternFill>
      </fill>
    </dxf>
  </dxfs>
  <tableStyles count="3" defaultTableStyle="TableStyleMedium9">
    <tableStyle name="PivotTable Style 1" table="0" count="0"/>
    <tableStyle name="PivotTable Style 2" table="0" count="0"/>
    <tableStyle name="PivotTable Style 3" table="0" count="1">
      <tableStyleElement type="thirdSubtotalRow" dxfId="64"/>
    </tableStyle>
  </tableStyles>
  <colors>
    <mruColors>
      <color rgb="FFF8F59F"/>
      <color rgb="FFB0D3FF"/>
      <color rgb="FF3E94FF"/>
      <color rgb="FFF8F5D5"/>
      <color rgb="FF65A9FF"/>
      <color rgb="FFE3CD40"/>
      <color rgb="FF7E827A"/>
      <color rgb="FF70303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Performance!$B$8</c:f>
              <c:strCache>
                <c:ptCount val="1"/>
                <c:pt idx="0">
                  <c:v>Anthea Allen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Performance!$C$8:$N$8</c:f>
              <c:numCache>
                <c:formatCode>_-* #,##0.00_-;\-* #,##0.00_-;_-* "-"??_-;_-@_-</c:formatCode>
                <c:ptCount val="12"/>
                <c:pt idx="0">
                  <c:v>11000</c:v>
                </c:pt>
                <c:pt idx="1">
                  <c:v>16400</c:v>
                </c:pt>
                <c:pt idx="2">
                  <c:v>3300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0593920"/>
        <c:axId val="91926912"/>
      </c:barChart>
      <c:catAx>
        <c:axId val="90593920"/>
        <c:scaling>
          <c:orientation val="minMax"/>
        </c:scaling>
        <c:axPos val="b"/>
        <c:tickLblPos val="nextTo"/>
        <c:crossAx val="91926912"/>
        <c:crosses val="autoZero"/>
        <c:auto val="1"/>
        <c:lblAlgn val="ctr"/>
        <c:lblOffset val="100"/>
      </c:catAx>
      <c:valAx>
        <c:axId val="91926912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0593920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Jan</a:t>
            </a:r>
            <a:endParaRPr lang="en-GB" baseline="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inEnd"/>
            <c:showVal val="1"/>
            <c:showCatName val="1"/>
            <c:showPercent val="1"/>
            <c:separator>
</c:separator>
            <c:showLeaderLines val="1"/>
          </c:dLbls>
          <c:cat>
            <c:strRef>
              <c:f>Performance!$B$8:$B$15</c:f>
              <c:strCache>
                <c:ptCount val="8"/>
                <c:pt idx="0">
                  <c:v>Anthea Allen</c:v>
                </c:pt>
                <c:pt idx="1">
                  <c:v>Billy Beaumont</c:v>
                </c:pt>
                <c:pt idx="2">
                  <c:v>Charles Chuzzlewit</c:v>
                </c:pt>
                <c:pt idx="3">
                  <c:v>Deirdrie Dawson</c:v>
                </c:pt>
                <c:pt idx="4">
                  <c:v>Ernie Ecclestone</c:v>
                </c:pt>
                <c:pt idx="5">
                  <c:v>Francesca Faversham</c:v>
                </c:pt>
                <c:pt idx="6">
                  <c:v>Gina Ginola</c:v>
                </c:pt>
                <c:pt idx="7">
                  <c:v>Harry Harrison</c:v>
                </c:pt>
              </c:strCache>
            </c:strRef>
          </c:cat>
          <c:val>
            <c:numRef>
              <c:f>Performance!$C$8:$C$15</c:f>
              <c:numCache>
                <c:formatCode>_-* #,##0.00_-;\-* #,##0.00_-;_-* "-"??_-;_-@_-</c:formatCode>
                <c:ptCount val="8"/>
                <c:pt idx="0">
                  <c:v>11000</c:v>
                </c:pt>
                <c:pt idx="1">
                  <c:v>15000</c:v>
                </c:pt>
                <c:pt idx="2">
                  <c:v>14800</c:v>
                </c:pt>
                <c:pt idx="3">
                  <c:v>19700</c:v>
                </c:pt>
                <c:pt idx="4">
                  <c:v>0</c:v>
                </c:pt>
                <c:pt idx="5">
                  <c:v>17400</c:v>
                </c:pt>
                <c:pt idx="6">
                  <c:v>14100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baseline="0"/>
              <a:t>Mar</a:t>
            </a:r>
            <a:endParaRPr lang="en-GB"/>
          </a:p>
        </c:rich>
      </c:tx>
      <c:layout/>
    </c:title>
    <c:plotArea>
      <c:layout>
        <c:manualLayout>
          <c:layoutTarget val="inner"/>
          <c:xMode val="edge"/>
          <c:yMode val="edge"/>
          <c:x val="4.3503562054743192E-2"/>
          <c:y val="0.11061786195644455"/>
          <c:w val="0.91299309014944563"/>
          <c:h val="0.86364211230353127"/>
        </c:manualLayout>
      </c:layout>
      <c:pieChart>
        <c:varyColors val="1"/>
        <c:ser>
          <c:idx val="0"/>
          <c:order val="0"/>
          <c:dLbls>
            <c:dLblPos val="inEnd"/>
            <c:showVal val="1"/>
            <c:showCatName val="1"/>
            <c:showPercent val="1"/>
            <c:separator>
</c:separator>
            <c:showLeaderLines val="1"/>
          </c:dLbls>
          <c:cat>
            <c:strRef>
              <c:f>Performance!$B$8:$B$15</c:f>
              <c:strCache>
                <c:ptCount val="8"/>
                <c:pt idx="0">
                  <c:v>Anthea Allen</c:v>
                </c:pt>
                <c:pt idx="1">
                  <c:v>Billy Beaumont</c:v>
                </c:pt>
                <c:pt idx="2">
                  <c:v>Charles Chuzzlewit</c:v>
                </c:pt>
                <c:pt idx="3">
                  <c:v>Deirdrie Dawson</c:v>
                </c:pt>
                <c:pt idx="4">
                  <c:v>Ernie Ecclestone</c:v>
                </c:pt>
                <c:pt idx="5">
                  <c:v>Francesca Faversham</c:v>
                </c:pt>
                <c:pt idx="6">
                  <c:v>Gina Ginola</c:v>
                </c:pt>
                <c:pt idx="7">
                  <c:v>Harry Harrison</c:v>
                </c:pt>
              </c:strCache>
            </c:strRef>
          </c:cat>
          <c:val>
            <c:numRef>
              <c:f>Performance!$E$8:$E$15</c:f>
              <c:numCache>
                <c:formatCode>_-* #,##0.00_-;\-* #,##0.00_-;_-* "-"??_-;_-@_-</c:formatCode>
                <c:ptCount val="8"/>
                <c:pt idx="0">
                  <c:v>3300</c:v>
                </c:pt>
                <c:pt idx="1">
                  <c:v>0</c:v>
                </c:pt>
                <c:pt idx="2">
                  <c:v>3300</c:v>
                </c:pt>
                <c:pt idx="3">
                  <c:v>7100</c:v>
                </c:pt>
                <c:pt idx="4">
                  <c:v>11100</c:v>
                </c:pt>
                <c:pt idx="5">
                  <c:v>7300</c:v>
                </c:pt>
                <c:pt idx="6">
                  <c:v>7300</c:v>
                </c:pt>
                <c:pt idx="7">
                  <c:v>7300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Performance!$B$9</c:f>
              <c:strCache>
                <c:ptCount val="1"/>
                <c:pt idx="0">
                  <c:v>Billy Beaumont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Performance!$C$9:$N$9</c:f>
              <c:numCache>
                <c:formatCode>_-* #,##0.00_-;\-* #,##0.00_-;_-* "-"??_-;_-@_-</c:formatCode>
                <c:ptCount val="12"/>
                <c:pt idx="0">
                  <c:v>15000</c:v>
                </c:pt>
                <c:pt idx="1">
                  <c:v>23750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2762112"/>
        <c:axId val="92763648"/>
      </c:barChart>
      <c:catAx>
        <c:axId val="92762112"/>
        <c:scaling>
          <c:orientation val="minMax"/>
        </c:scaling>
        <c:axPos val="b"/>
        <c:tickLblPos val="nextTo"/>
        <c:crossAx val="92763648"/>
        <c:crosses val="autoZero"/>
        <c:auto val="1"/>
        <c:lblAlgn val="ctr"/>
        <c:lblOffset val="100"/>
      </c:catAx>
      <c:valAx>
        <c:axId val="92763648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2762112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5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Performance!$B$10</c:f>
              <c:strCache>
                <c:ptCount val="1"/>
                <c:pt idx="0">
                  <c:v>Charles Chuzzlewit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Performance!$C$10:$N$10</c:f>
              <c:numCache>
                <c:formatCode>_-* #,##0.00_-;\-* #,##0.00_-;_-* "-"??_-;_-@_-</c:formatCode>
                <c:ptCount val="12"/>
                <c:pt idx="0">
                  <c:v>14800</c:v>
                </c:pt>
                <c:pt idx="1">
                  <c:v>26300</c:v>
                </c:pt>
                <c:pt idx="2">
                  <c:v>3300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8714368"/>
        <c:axId val="98715904"/>
      </c:barChart>
      <c:catAx>
        <c:axId val="98714368"/>
        <c:scaling>
          <c:orientation val="minMax"/>
        </c:scaling>
        <c:axPos val="b"/>
        <c:tickLblPos val="nextTo"/>
        <c:crossAx val="98715904"/>
        <c:crosses val="autoZero"/>
        <c:auto val="1"/>
        <c:lblAlgn val="ctr"/>
        <c:lblOffset val="100"/>
      </c:catAx>
      <c:valAx>
        <c:axId val="9871590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98714368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7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Performance!$B$11</c:f>
              <c:strCache>
                <c:ptCount val="1"/>
                <c:pt idx="0">
                  <c:v>Deirdrie Dawson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Performance!$C$11:$N$11</c:f>
              <c:numCache>
                <c:formatCode>_-* #,##0.00_-;\-* #,##0.00_-;_-* "-"??_-;_-@_-</c:formatCode>
                <c:ptCount val="12"/>
                <c:pt idx="0">
                  <c:v>19700</c:v>
                </c:pt>
                <c:pt idx="1">
                  <c:v>10600</c:v>
                </c:pt>
                <c:pt idx="2">
                  <c:v>7100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8735616"/>
        <c:axId val="98737152"/>
      </c:barChart>
      <c:catAx>
        <c:axId val="98735616"/>
        <c:scaling>
          <c:orientation val="minMax"/>
        </c:scaling>
        <c:axPos val="b"/>
        <c:tickLblPos val="nextTo"/>
        <c:crossAx val="98737152"/>
        <c:crosses val="autoZero"/>
        <c:auto val="1"/>
        <c:lblAlgn val="ctr"/>
        <c:lblOffset val="100"/>
      </c:catAx>
      <c:valAx>
        <c:axId val="98737152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8735616"/>
        <c:crosses val="autoZero"/>
        <c:crossBetween val="between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Performance!$B$12</c:f>
              <c:strCache>
                <c:ptCount val="1"/>
                <c:pt idx="0">
                  <c:v>Ernie Ecclestone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Performance!$C$12:$N$12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14600</c:v>
                </c:pt>
                <c:pt idx="2">
                  <c:v>11100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8748672"/>
        <c:axId val="98770944"/>
      </c:barChart>
      <c:catAx>
        <c:axId val="98748672"/>
        <c:scaling>
          <c:orientation val="minMax"/>
        </c:scaling>
        <c:axPos val="b"/>
        <c:tickLblPos val="nextTo"/>
        <c:crossAx val="98770944"/>
        <c:crosses val="autoZero"/>
        <c:auto val="1"/>
        <c:lblAlgn val="ctr"/>
        <c:lblOffset val="100"/>
      </c:catAx>
      <c:valAx>
        <c:axId val="98770944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8748672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3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Performance!$B$13</c:f>
              <c:strCache>
                <c:ptCount val="1"/>
                <c:pt idx="0">
                  <c:v>Francesca Faversham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Performance!$C$13:$N$13</c:f>
              <c:numCache>
                <c:formatCode>_-* #,##0.00_-;\-* #,##0.00_-;_-* "-"??_-;_-@_-</c:formatCode>
                <c:ptCount val="12"/>
                <c:pt idx="0">
                  <c:v>17400</c:v>
                </c:pt>
                <c:pt idx="1">
                  <c:v>10900</c:v>
                </c:pt>
                <c:pt idx="2">
                  <c:v>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8782208"/>
        <c:axId val="98800384"/>
      </c:barChart>
      <c:catAx>
        <c:axId val="98782208"/>
        <c:scaling>
          <c:orientation val="minMax"/>
        </c:scaling>
        <c:axPos val="b"/>
        <c:tickLblPos val="nextTo"/>
        <c:crossAx val="98800384"/>
        <c:crosses val="autoZero"/>
        <c:auto val="1"/>
        <c:lblAlgn val="ctr"/>
        <c:lblOffset val="100"/>
      </c:catAx>
      <c:valAx>
        <c:axId val="98800384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8782208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Performance!$B$14</c:f>
              <c:strCache>
                <c:ptCount val="1"/>
                <c:pt idx="0">
                  <c:v>Gina Ginola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Performance!$C$14:$N$14</c:f>
              <c:numCache>
                <c:formatCode>_-* #,##0.00_-;\-* #,##0.00_-;_-* "-"??_-;_-@_-</c:formatCode>
                <c:ptCount val="12"/>
                <c:pt idx="0">
                  <c:v>14100</c:v>
                </c:pt>
                <c:pt idx="1">
                  <c:v>11100</c:v>
                </c:pt>
                <c:pt idx="2">
                  <c:v>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8906112"/>
        <c:axId val="98907648"/>
      </c:barChart>
      <c:catAx>
        <c:axId val="98906112"/>
        <c:scaling>
          <c:orientation val="minMax"/>
        </c:scaling>
        <c:axPos val="b"/>
        <c:tickLblPos val="nextTo"/>
        <c:crossAx val="98907648"/>
        <c:crosses val="autoZero"/>
        <c:auto val="1"/>
        <c:lblAlgn val="ctr"/>
        <c:lblOffset val="100"/>
      </c:catAx>
      <c:valAx>
        <c:axId val="98907648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8906112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8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Performance!$B$15</c:f>
              <c:strCache>
                <c:ptCount val="1"/>
                <c:pt idx="0">
                  <c:v>Harry Harrison</c:v>
                </c:pt>
              </c:strCache>
            </c:strRef>
          </c:tx>
          <c:cat>
            <c:strRef>
              <c:f>Performance!$C$7:$N$7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Performance!$C$15:$N$15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19400</c:v>
                </c:pt>
                <c:pt idx="2">
                  <c:v>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98931456"/>
        <c:axId val="98932992"/>
      </c:barChart>
      <c:catAx>
        <c:axId val="98931456"/>
        <c:scaling>
          <c:orientation val="minMax"/>
        </c:scaling>
        <c:axPos val="b"/>
        <c:tickLblPos val="nextTo"/>
        <c:crossAx val="98932992"/>
        <c:crosses val="autoZero"/>
        <c:auto val="1"/>
        <c:lblAlgn val="ctr"/>
        <c:lblOffset val="100"/>
      </c:catAx>
      <c:valAx>
        <c:axId val="98932992"/>
        <c:scaling>
          <c:orientation val="minMax"/>
          <c:max val="30000"/>
        </c:scaling>
        <c:axPos val="l"/>
        <c:majorGridlines/>
        <c:numFmt formatCode="_-* #,##0.00_-;\-* #,##0.00_-;_-* &quot;-&quot;??_-;_-@_-" sourceLinked="1"/>
        <c:tickLblPos val="nextTo"/>
        <c:crossAx val="98931456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Feb</a:t>
            </a:r>
            <a:endParaRPr lang="en-GB" baseline="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inEnd"/>
            <c:showVal val="1"/>
            <c:showCatName val="1"/>
            <c:showPercent val="1"/>
            <c:separator>
</c:separator>
            <c:showLeaderLines val="1"/>
          </c:dLbls>
          <c:cat>
            <c:strRef>
              <c:f>Performance!$B$8:$B$15</c:f>
              <c:strCache>
                <c:ptCount val="8"/>
                <c:pt idx="0">
                  <c:v>Anthea Allen</c:v>
                </c:pt>
                <c:pt idx="1">
                  <c:v>Billy Beaumont</c:v>
                </c:pt>
                <c:pt idx="2">
                  <c:v>Charles Chuzzlewit</c:v>
                </c:pt>
                <c:pt idx="3">
                  <c:v>Deirdrie Dawson</c:v>
                </c:pt>
                <c:pt idx="4">
                  <c:v>Ernie Ecclestone</c:v>
                </c:pt>
                <c:pt idx="5">
                  <c:v>Francesca Faversham</c:v>
                </c:pt>
                <c:pt idx="6">
                  <c:v>Gina Ginola</c:v>
                </c:pt>
                <c:pt idx="7">
                  <c:v>Harry Harrison</c:v>
                </c:pt>
              </c:strCache>
            </c:strRef>
          </c:cat>
          <c:val>
            <c:numRef>
              <c:f>Performance!$D$8:$D$15</c:f>
              <c:numCache>
                <c:formatCode>_-* #,##0.00_-;\-* #,##0.00_-;_-* "-"??_-;_-@_-</c:formatCode>
                <c:ptCount val="8"/>
                <c:pt idx="0">
                  <c:v>16400</c:v>
                </c:pt>
                <c:pt idx="1">
                  <c:v>23750</c:v>
                </c:pt>
                <c:pt idx="2">
                  <c:v>26300</c:v>
                </c:pt>
                <c:pt idx="3">
                  <c:v>10600</c:v>
                </c:pt>
                <c:pt idx="4">
                  <c:v>14600</c:v>
                </c:pt>
                <c:pt idx="5">
                  <c:v>10900</c:v>
                </c:pt>
                <c:pt idx="6">
                  <c:v>11100</c:v>
                </c:pt>
                <c:pt idx="7">
                  <c:v>19400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19050</xdr:rowOff>
    </xdr:from>
    <xdr:to>
      <xdr:col>8</xdr:col>
      <xdr:colOff>219075</xdr:colOff>
      <xdr:row>18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3</xdr:row>
      <xdr:rowOff>38100</xdr:rowOff>
    </xdr:from>
    <xdr:to>
      <xdr:col>16</xdr:col>
      <xdr:colOff>476250</xdr:colOff>
      <xdr:row>18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20</xdr:row>
      <xdr:rowOff>9525</xdr:rowOff>
    </xdr:from>
    <xdr:to>
      <xdr:col>8</xdr:col>
      <xdr:colOff>200025</xdr:colOff>
      <xdr:row>35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428625</xdr:colOff>
      <xdr:row>19</xdr:row>
      <xdr:rowOff>180975</xdr:rowOff>
    </xdr:from>
    <xdr:to>
      <xdr:col>16</xdr:col>
      <xdr:colOff>504825</xdr:colOff>
      <xdr:row>35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36</xdr:row>
      <xdr:rowOff>123825</xdr:rowOff>
    </xdr:from>
    <xdr:to>
      <xdr:col>8</xdr:col>
      <xdr:colOff>209550</xdr:colOff>
      <xdr:row>52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438150</xdr:colOff>
      <xdr:row>36</xdr:row>
      <xdr:rowOff>152400</xdr:rowOff>
    </xdr:from>
    <xdr:to>
      <xdr:col>16</xdr:col>
      <xdr:colOff>514350</xdr:colOff>
      <xdr:row>52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114300</xdr:colOff>
      <xdr:row>53</xdr:row>
      <xdr:rowOff>19050</xdr:rowOff>
    </xdr:from>
    <xdr:to>
      <xdr:col>8</xdr:col>
      <xdr:colOff>190500</xdr:colOff>
      <xdr:row>68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428625</xdr:colOff>
      <xdr:row>53</xdr:row>
      <xdr:rowOff>28575</xdr:rowOff>
    </xdr:from>
    <xdr:to>
      <xdr:col>16</xdr:col>
      <xdr:colOff>504825</xdr:colOff>
      <xdr:row>68</xdr:row>
      <xdr:rowOff>123825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486400" y="609600"/>
    <xdr:ext cx="4733925" cy="4933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61950" y="590550"/>
    <xdr:ext cx="4629150" cy="498157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33376" y="5905500"/>
    <xdr:ext cx="4667250" cy="493395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al Brien" refreshedDate="42850.016601736112" createdVersion="3" refreshedVersion="3" minRefreshableVersion="3" recordCount="78">
  <cacheSource type="worksheet">
    <worksheetSource name="Transactions_Table"/>
  </cacheSource>
  <cacheFields count="18">
    <cacheField name="Transaction_ID" numFmtId="41">
      <sharedItems containsSemiMixedTypes="0" containsString="0" containsNumber="1" containsInteger="1" minValue="52" maxValue="129"/>
    </cacheField>
    <cacheField name="Full_Staff_Name" numFmtId="0">
      <sharedItems containsBlank="1" count="9">
        <s v="Anthea Allen"/>
        <s v="Billy Beaumont"/>
        <s v="Charles Chuzzlewit"/>
        <s v="Deirdrie Dawson"/>
        <s v="Francesca Faversham"/>
        <s v="Gina Ginola"/>
        <s v="Ernie Ecclestone"/>
        <s v="Harry Harrison"/>
        <m/>
      </sharedItems>
    </cacheField>
    <cacheField name="Staff_ID" numFmtId="0">
      <sharedItems containsMixedTypes="1" containsNumber="1" containsInteger="1" minValue="50" maxValue="57"/>
    </cacheField>
    <cacheField name="Customer_ID" numFmtId="0">
      <sharedItems containsString="0" containsBlank="1" containsNumber="1" containsInteger="1" minValue="4567" maxValue="4618"/>
    </cacheField>
    <cacheField name="Customer Name" numFmtId="0">
      <sharedItems count="25">
        <s v="Wilton's Fine Products Ltd"/>
        <s v="Quentin's Cabins Ltd"/>
        <s v="Billingham's of Braithwaite Ltd"/>
        <s v="Dimbleby PLC"/>
        <s v="Peacock &amp; Bradshaw Ltd"/>
        <s v="United Uniforms Ltd"/>
        <s v="Zen Products Ltd"/>
        <s v="Acorn Traders Ltd"/>
        <s v="Rena's Supplies Ltd"/>
        <s v="Shenley Shovels Ltd"/>
        <s v="X-cel Ltd"/>
        <s v="Yeovil Yards Ltd"/>
        <s v="East Empire Ltd"/>
        <s v="Frannock Manor PLC"/>
        <s v="Gimley of Gosborton Ltd"/>
        <s v="Irlington Industries Ltd"/>
        <s v="Jeff Johnston Ltd"/>
        <s v="Kensome &amp; Kingston Ltd"/>
        <s v="Yaxley Pies Ltd"/>
        <s v="Zimmerman's of Sawtry Ltd"/>
        <s v="Sally's Supplies Ltd"/>
        <s v="Thompson's Tents Ltd"/>
        <s v="Ursula Umbridge Ltd"/>
        <s v="Violet Vans Ltd"/>
        <s v=""/>
      </sharedItems>
    </cacheField>
    <cacheField name="Date" numFmtId="14">
      <sharedItems containsNonDate="0" containsDate="1" containsString="0" containsBlank="1" minDate="2017-01-03T00:00:00" maxDate="2017-12-21T00:00:00" count="33">
        <d v="2017-01-03T00:00:00"/>
        <d v="2017-01-04T00:00:00"/>
        <d v="2017-01-05T00:00:00"/>
        <d v="2017-01-09T00:00:00"/>
        <d v="2017-01-10T00:00:00"/>
        <d v="2017-01-11T00:00:00"/>
        <d v="2017-01-12T00:00:00"/>
        <d v="2017-01-13T00:00:00"/>
        <d v="2017-01-16T00:00:00"/>
        <d v="2017-01-18T00:00:00"/>
        <d v="2017-01-20T00:00:00"/>
        <d v="2017-01-25T00:00:00"/>
        <d v="2017-01-30T00:00:00"/>
        <d v="2017-02-06T00:00:00"/>
        <d v="2017-02-07T00:00:00"/>
        <d v="2017-02-08T00:00:00"/>
        <d v="2017-02-13T00:00:00"/>
        <d v="2017-02-15T00:00:00"/>
        <d v="2017-02-16T00:00:00"/>
        <d v="2017-02-20T00:00:00"/>
        <d v="2017-02-23T00:00:00"/>
        <d v="2017-02-24T00:00:00"/>
        <d v="2017-02-28T00:00:00"/>
        <d v="2017-03-02T00:00:00"/>
        <d v="2017-03-03T00:00:00"/>
        <d v="2017-03-07T00:00:00"/>
        <d v="2017-03-08T00:00:00"/>
        <d v="2017-03-09T00:00:00"/>
        <d v="2017-03-10T00:00:00"/>
        <m/>
        <d v="2017-02-21T00:00:00" u="1"/>
        <d v="2017-02-22T00:00:00" u="1"/>
        <d v="2017-12-20T00:00:00" u="1"/>
      </sharedItems>
    </cacheField>
    <cacheField name="Week Commencing" numFmtId="14">
      <sharedItems containsDate="1" containsMixedTypes="1" minDate="2017-01-02T00:00:00" maxDate="2017-03-07T00:00:00"/>
    </cacheField>
    <cacheField name="Day" numFmtId="14">
      <sharedItems/>
    </cacheField>
    <cacheField name="Week" numFmtId="0">
      <sharedItems containsMixedTypes="1" containsNumber="1" containsInteger="1" minValue="1" maxValue="10"/>
    </cacheField>
    <cacheField name="Month" numFmtId="0">
      <sharedItems containsMixedTypes="1" containsNumber="1" containsInteger="1" minValue="1" maxValue="3"/>
    </cacheField>
    <cacheField name="Green_Widgets_Sold" numFmtId="41">
      <sharedItems containsString="0" containsBlank="1" containsNumber="1" containsInteger="1" minValue="0" maxValue="7"/>
    </cacheField>
    <cacheField name="Blue_Widgets_Sold" numFmtId="41">
      <sharedItems containsString="0" containsBlank="1" containsNumber="1" containsInteger="1" minValue="0" maxValue="8"/>
    </cacheField>
    <cacheField name="Green_Widgets_Sales" numFmtId="41">
      <sharedItems containsString="0" containsBlank="1" containsNumber="1" containsInteger="1" minValue="500" maxValue="3500"/>
    </cacheField>
    <cacheField name="Blue_Widgets_Sales" numFmtId="41">
      <sharedItems containsString="0" containsBlank="1" containsNumber="1" containsInteger="1" minValue="0" maxValue="4800"/>
    </cacheField>
    <cacheField name="Total_Widget_Sales" numFmtId="41">
      <sharedItems containsSemiMixedTypes="0" containsString="0" containsNumber="1" containsInteger="1" minValue="0" maxValue="6600"/>
    </cacheField>
    <cacheField name="Total_Widgets_Sold" numFmtId="41">
      <sharedItems containsSemiMixedTypes="0" containsString="0" containsNumber="1" containsInteger="1" minValue="0" maxValue="12"/>
    </cacheField>
    <cacheField name="Insurance_Sales" numFmtId="43">
      <sharedItems containsSemiMixedTypes="0" containsString="0" containsNumber="1" containsInteger="1" minValue="0" maxValue="200"/>
    </cacheField>
    <cacheField name="Total_Sales" numFmtId="41">
      <sharedItems containsSemiMixedTypes="0" containsString="0" containsNumber="1" containsInteger="1" minValue="0" maxValue="66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n v="52"/>
    <x v="0"/>
    <n v="50"/>
    <n v="4589"/>
    <x v="0"/>
    <x v="0"/>
    <d v="2017-01-02T00:00:00"/>
    <s v="Tuesday"/>
    <n v="1"/>
    <n v="1"/>
    <n v="1"/>
    <n v="0"/>
    <n v="500"/>
    <n v="0"/>
    <n v="500"/>
    <n v="1"/>
    <n v="0"/>
    <n v="500"/>
  </r>
  <r>
    <n v="53"/>
    <x v="1"/>
    <n v="51"/>
    <n v="4583"/>
    <x v="1"/>
    <x v="0"/>
    <d v="2017-01-02T00:00:00"/>
    <s v="Tuesday"/>
    <n v="1"/>
    <n v="1"/>
    <n v="1"/>
    <n v="3"/>
    <n v="500"/>
    <n v="1800"/>
    <n v="2300"/>
    <n v="4"/>
    <n v="100"/>
    <n v="2400"/>
  </r>
  <r>
    <n v="54"/>
    <x v="2"/>
    <n v="52"/>
    <n v="4568"/>
    <x v="2"/>
    <x v="1"/>
    <d v="2017-01-02T00:00:00"/>
    <s v="Wednesday"/>
    <n v="1"/>
    <n v="1"/>
    <n v="2"/>
    <n v="0"/>
    <n v="1000"/>
    <n v="0"/>
    <n v="1000"/>
    <n v="2"/>
    <n v="100"/>
    <n v="1100"/>
  </r>
  <r>
    <n v="55"/>
    <x v="3"/>
    <n v="53"/>
    <n v="4570"/>
    <x v="3"/>
    <x v="1"/>
    <d v="2017-01-02T00:00:00"/>
    <s v="Wednesday"/>
    <n v="1"/>
    <n v="1"/>
    <n v="4"/>
    <n v="8"/>
    <n v="2000"/>
    <n v="4500"/>
    <n v="6500"/>
    <n v="12"/>
    <n v="0"/>
    <n v="6500"/>
  </r>
  <r>
    <n v="56"/>
    <x v="4"/>
    <n v="55"/>
    <n v="4582"/>
    <x v="4"/>
    <x v="2"/>
    <d v="2017-01-02T00:00:00"/>
    <s v="Thursday"/>
    <n v="1"/>
    <n v="1"/>
    <n v="5"/>
    <n v="5"/>
    <n v="2500"/>
    <n v="3000"/>
    <n v="5500"/>
    <n v="10"/>
    <n v="100"/>
    <n v="5600"/>
  </r>
  <r>
    <n v="57"/>
    <x v="5"/>
    <n v="56"/>
    <n v="4582"/>
    <x v="4"/>
    <x v="2"/>
    <d v="2017-01-02T00:00:00"/>
    <s v="Thursday"/>
    <n v="1"/>
    <n v="1"/>
    <n v="2"/>
    <n v="3"/>
    <n v="1000"/>
    <n v="1800"/>
    <n v="2800"/>
    <n v="5"/>
    <n v="0"/>
    <n v="2800"/>
  </r>
  <r>
    <n v="58"/>
    <x v="0"/>
    <n v="50"/>
    <n v="4587"/>
    <x v="5"/>
    <x v="3"/>
    <d v="2017-01-09T00:00:00"/>
    <s v="Monday"/>
    <n v="2"/>
    <n v="1"/>
    <n v="3"/>
    <n v="1"/>
    <n v="1500"/>
    <n v="600"/>
    <n v="2100"/>
    <n v="4"/>
    <n v="0"/>
    <n v="2100"/>
  </r>
  <r>
    <n v="59"/>
    <x v="1"/>
    <n v="51"/>
    <n v="4589"/>
    <x v="0"/>
    <x v="3"/>
    <d v="2017-01-09T00:00:00"/>
    <s v="Monday"/>
    <n v="2"/>
    <n v="1"/>
    <n v="3"/>
    <n v="1"/>
    <n v="1500"/>
    <n v="600"/>
    <n v="2100"/>
    <n v="4"/>
    <n v="100"/>
    <n v="2200"/>
  </r>
  <r>
    <n v="60"/>
    <x v="2"/>
    <n v="52"/>
    <n v="4582"/>
    <x v="4"/>
    <x v="4"/>
    <d v="2017-01-09T00:00:00"/>
    <s v="Tuesday"/>
    <n v="2"/>
    <n v="1"/>
    <n v="4"/>
    <n v="1"/>
    <n v="2000"/>
    <n v="600"/>
    <n v="2600"/>
    <n v="5"/>
    <n v="100"/>
    <n v="2700"/>
  </r>
  <r>
    <n v="61"/>
    <x v="3"/>
    <n v="53"/>
    <n v="4568"/>
    <x v="2"/>
    <x v="5"/>
    <d v="2017-01-09T00:00:00"/>
    <s v="Wednesday"/>
    <n v="2"/>
    <n v="1"/>
    <n v="4"/>
    <n v="1"/>
    <n v="2000"/>
    <n v="600"/>
    <n v="2600"/>
    <n v="5"/>
    <n v="100"/>
    <n v="2700"/>
  </r>
  <r>
    <n v="62"/>
    <x v="4"/>
    <n v="55"/>
    <n v="4568"/>
    <x v="2"/>
    <x v="6"/>
    <d v="2017-01-09T00:00:00"/>
    <s v="Thursday"/>
    <n v="2"/>
    <n v="1"/>
    <n v="3"/>
    <n v="2"/>
    <n v="1500"/>
    <n v="1200"/>
    <n v="2700"/>
    <n v="5"/>
    <n v="100"/>
    <n v="2800"/>
  </r>
  <r>
    <n v="63"/>
    <x v="1"/>
    <n v="51"/>
    <n v="4618"/>
    <x v="6"/>
    <x v="6"/>
    <d v="2017-01-09T00:00:00"/>
    <s v="Thursday"/>
    <n v="2"/>
    <n v="1"/>
    <n v="2"/>
    <n v="0"/>
    <n v="1000"/>
    <n v="0"/>
    <n v="1000"/>
    <n v="2"/>
    <n v="0"/>
    <n v="1000"/>
  </r>
  <r>
    <n v="64"/>
    <x v="5"/>
    <n v="56"/>
    <n v="4567"/>
    <x v="7"/>
    <x v="7"/>
    <d v="2017-01-09T00:00:00"/>
    <s v="Friday"/>
    <n v="2"/>
    <n v="1"/>
    <n v="7"/>
    <n v="2"/>
    <n v="3500"/>
    <n v="1200"/>
    <n v="4700"/>
    <n v="9"/>
    <n v="100"/>
    <n v="4800"/>
  </r>
  <r>
    <n v="65"/>
    <x v="0"/>
    <n v="50"/>
    <n v="4583"/>
    <x v="1"/>
    <x v="8"/>
    <d v="2017-01-16T00:00:00"/>
    <s v="Monday"/>
    <n v="3"/>
    <n v="1"/>
    <n v="3"/>
    <n v="6"/>
    <n v="1500"/>
    <n v="3600"/>
    <n v="5100"/>
    <n v="9"/>
    <n v="0"/>
    <n v="5100"/>
  </r>
  <r>
    <n v="66"/>
    <x v="1"/>
    <n v="51"/>
    <n v="4584"/>
    <x v="8"/>
    <x v="8"/>
    <d v="2017-01-16T00:00:00"/>
    <s v="Monday"/>
    <n v="3"/>
    <n v="1"/>
    <n v="2"/>
    <n v="7"/>
    <n v="1000"/>
    <n v="4000"/>
    <n v="5000"/>
    <n v="9"/>
    <n v="200"/>
    <n v="5200"/>
  </r>
  <r>
    <n v="67"/>
    <x v="2"/>
    <n v="52"/>
    <n v="4583"/>
    <x v="1"/>
    <x v="9"/>
    <d v="2017-01-16T00:00:00"/>
    <s v="Wednesday"/>
    <n v="3"/>
    <n v="1"/>
    <n v="5"/>
    <n v="1"/>
    <n v="2500"/>
    <n v="600"/>
    <n v="3100"/>
    <n v="6"/>
    <n v="0"/>
    <n v="3100"/>
  </r>
  <r>
    <n v="68"/>
    <x v="3"/>
    <n v="53"/>
    <n v="4585"/>
    <x v="9"/>
    <x v="10"/>
    <d v="2017-01-16T00:00:00"/>
    <s v="Friday"/>
    <n v="3"/>
    <n v="1"/>
    <n v="6"/>
    <n v="6"/>
    <n v="3000"/>
    <n v="3500"/>
    <n v="6500"/>
    <n v="12"/>
    <n v="100"/>
    <n v="6600"/>
  </r>
  <r>
    <n v="69"/>
    <x v="4"/>
    <n v="55"/>
    <n v="4616"/>
    <x v="10"/>
    <x v="10"/>
    <d v="2017-01-16T00:00:00"/>
    <s v="Friday"/>
    <n v="3"/>
    <n v="1"/>
    <n v="4"/>
    <n v="5"/>
    <n v="2000"/>
    <n v="3000"/>
    <n v="5000"/>
    <n v="9"/>
    <n v="100"/>
    <n v="5100"/>
  </r>
  <r>
    <n v="70"/>
    <x v="5"/>
    <n v="56"/>
    <n v="4617"/>
    <x v="11"/>
    <x v="10"/>
    <d v="2017-01-16T00:00:00"/>
    <s v="Friday"/>
    <n v="3"/>
    <n v="1"/>
    <n v="6"/>
    <n v="6"/>
    <n v="3000"/>
    <n v="3600"/>
    <n v="6600"/>
    <n v="12"/>
    <n v="0"/>
    <n v="6600"/>
  </r>
  <r>
    <n v="71"/>
    <x v="0"/>
    <n v="50"/>
    <n v="4618"/>
    <x v="6"/>
    <x v="11"/>
    <d v="2017-01-23T00:00:00"/>
    <s v="Wednesday"/>
    <n v="4"/>
    <n v="1"/>
    <n v="3"/>
    <n v="3"/>
    <n v="1500"/>
    <n v="1800"/>
    <n v="3300"/>
    <n v="6"/>
    <n v="0"/>
    <n v="3300"/>
  </r>
  <r>
    <n v="72"/>
    <x v="1"/>
    <n v="51"/>
    <n v="4587"/>
    <x v="5"/>
    <x v="11"/>
    <d v="2017-01-23T00:00:00"/>
    <s v="Wednesday"/>
    <n v="4"/>
    <n v="1"/>
    <n v="2"/>
    <n v="4"/>
    <n v="1000"/>
    <n v="2400"/>
    <n v="3400"/>
    <n v="6"/>
    <n v="0"/>
    <n v="3400"/>
  </r>
  <r>
    <n v="73"/>
    <x v="2"/>
    <n v="52"/>
    <n v="4589"/>
    <x v="0"/>
    <x v="11"/>
    <d v="2017-01-23T00:00:00"/>
    <s v="Wednesday"/>
    <n v="4"/>
    <n v="1"/>
    <n v="7"/>
    <n v="2"/>
    <n v="3300"/>
    <n v="1200"/>
    <n v="4500"/>
    <n v="9"/>
    <n v="0"/>
    <n v="4500"/>
  </r>
  <r>
    <n v="74"/>
    <x v="1"/>
    <n v="51"/>
    <n v="4567"/>
    <x v="7"/>
    <x v="11"/>
    <d v="2017-01-23T00:00:00"/>
    <s v="Wednesday"/>
    <n v="4"/>
    <n v="1"/>
    <n v="0"/>
    <n v="2"/>
    <n v="1200"/>
    <n v="0"/>
    <n v="1200"/>
    <n v="2"/>
    <n v="0"/>
    <n v="1200"/>
  </r>
  <r>
    <n v="75"/>
    <x v="3"/>
    <n v="53"/>
    <n v="4570"/>
    <x v="3"/>
    <x v="11"/>
    <d v="2017-01-23T00:00:00"/>
    <s v="Wednesday"/>
    <n v="4"/>
    <n v="1"/>
    <n v="3"/>
    <n v="1"/>
    <n v="1500"/>
    <n v="600"/>
    <n v="2100"/>
    <n v="4"/>
    <n v="0"/>
    <n v="2100"/>
  </r>
  <r>
    <n v="76"/>
    <x v="2"/>
    <n v="52"/>
    <n v="4571"/>
    <x v="12"/>
    <x v="12"/>
    <d v="2017-01-30T00:00:00"/>
    <s v="Monday"/>
    <n v="5"/>
    <n v="1"/>
    <n v="6"/>
    <n v="1"/>
    <n v="3000"/>
    <n v="600"/>
    <n v="3600"/>
    <n v="7"/>
    <n v="0"/>
    <n v="3600"/>
  </r>
  <r>
    <n v="77"/>
    <x v="3"/>
    <n v="53"/>
    <n v="4572"/>
    <x v="13"/>
    <x v="12"/>
    <d v="2017-01-30T00:00:00"/>
    <s v="Monday"/>
    <n v="5"/>
    <n v="1"/>
    <n v="4"/>
    <n v="0"/>
    <n v="2000"/>
    <n v="0"/>
    <n v="2000"/>
    <n v="4"/>
    <n v="0"/>
    <n v="2000"/>
  </r>
  <r>
    <n v="78"/>
    <x v="4"/>
    <n v="55"/>
    <n v="4573"/>
    <x v="14"/>
    <x v="12"/>
    <d v="2017-01-30T00:00:00"/>
    <s v="Monday"/>
    <n v="5"/>
    <n v="1"/>
    <n v="6"/>
    <n v="2"/>
    <n v="3000"/>
    <n v="1200"/>
    <n v="4200"/>
    <n v="8"/>
    <n v="0"/>
    <n v="4200"/>
  </r>
  <r>
    <n v="79"/>
    <x v="0"/>
    <n v="50"/>
    <n v="4585"/>
    <x v="9"/>
    <x v="13"/>
    <d v="2017-02-06T00:00:00"/>
    <s v="Monday"/>
    <n v="6"/>
    <n v="2"/>
    <n v="2"/>
    <n v="3"/>
    <n v="1000"/>
    <n v="1800"/>
    <n v="2800"/>
    <n v="5"/>
    <n v="0"/>
    <n v="2800"/>
  </r>
  <r>
    <n v="80"/>
    <x v="1"/>
    <n v="51"/>
    <n v="4582"/>
    <x v="4"/>
    <x v="14"/>
    <d v="2017-02-06T00:00:00"/>
    <s v="Tuesday"/>
    <n v="6"/>
    <n v="2"/>
    <n v="3"/>
    <n v="4"/>
    <n v="1500"/>
    <n v="2400"/>
    <n v="3900"/>
    <n v="7"/>
    <n v="0"/>
    <n v="3900"/>
  </r>
  <r>
    <n v="81"/>
    <x v="1"/>
    <n v="51"/>
    <n v="4618"/>
    <x v="6"/>
    <x v="14"/>
    <d v="2017-02-06T00:00:00"/>
    <s v="Tuesday"/>
    <n v="6"/>
    <n v="2"/>
    <n v="2"/>
    <n v="5"/>
    <n v="1000"/>
    <n v="3000"/>
    <n v="4000"/>
    <n v="7"/>
    <n v="0"/>
    <n v="4000"/>
  </r>
  <r>
    <n v="82"/>
    <x v="2"/>
    <n v="52"/>
    <n v="4601"/>
    <x v="15"/>
    <x v="14"/>
    <d v="2017-02-06T00:00:00"/>
    <s v="Tuesday"/>
    <n v="6"/>
    <n v="2"/>
    <n v="3"/>
    <n v="5"/>
    <n v="1500"/>
    <n v="3000"/>
    <n v="4500"/>
    <n v="8"/>
    <n v="0"/>
    <n v="4500"/>
  </r>
  <r>
    <n v="83"/>
    <x v="3"/>
    <n v="53"/>
    <n v="4602"/>
    <x v="16"/>
    <x v="14"/>
    <d v="2017-02-06T00:00:00"/>
    <s v="Tuesday"/>
    <n v="6"/>
    <n v="2"/>
    <n v="2"/>
    <n v="2"/>
    <n v="1000"/>
    <n v="1200"/>
    <n v="2200"/>
    <n v="4"/>
    <n v="0"/>
    <n v="2200"/>
  </r>
  <r>
    <n v="84"/>
    <x v="6"/>
    <n v="54"/>
    <n v="4603"/>
    <x v="17"/>
    <x v="14"/>
    <d v="2017-02-06T00:00:00"/>
    <s v="Tuesday"/>
    <n v="6"/>
    <n v="2"/>
    <n v="3"/>
    <n v="5"/>
    <n v="1500"/>
    <n v="3000"/>
    <n v="4500"/>
    <n v="8"/>
    <n v="0"/>
    <n v="4500"/>
  </r>
  <r>
    <n v="85"/>
    <x v="4"/>
    <n v="55"/>
    <n v="4616"/>
    <x v="10"/>
    <x v="14"/>
    <d v="2017-02-06T00:00:00"/>
    <s v="Tuesday"/>
    <n v="6"/>
    <n v="2"/>
    <n v="4"/>
    <n v="2"/>
    <n v="2000"/>
    <n v="1200"/>
    <n v="3200"/>
    <n v="6"/>
    <n v="0"/>
    <n v="3200"/>
  </r>
  <r>
    <n v="86"/>
    <x v="5"/>
    <n v="56"/>
    <n v="4582"/>
    <x v="4"/>
    <x v="14"/>
    <d v="2017-02-06T00:00:00"/>
    <s v="Tuesday"/>
    <n v="6"/>
    <n v="2"/>
    <n v="1"/>
    <n v="4"/>
    <n v="500"/>
    <n v="2400"/>
    <n v="2900"/>
    <n v="5"/>
    <n v="0"/>
    <n v="2900"/>
  </r>
  <r>
    <n v="87"/>
    <x v="7"/>
    <n v="57"/>
    <n v="4583"/>
    <x v="1"/>
    <x v="15"/>
    <d v="2017-02-06T00:00:00"/>
    <s v="Wednesday"/>
    <n v="6"/>
    <n v="2"/>
    <n v="1"/>
    <n v="6"/>
    <n v="500"/>
    <n v="3600"/>
    <n v="4100"/>
    <n v="7"/>
    <n v="0"/>
    <n v="4100"/>
  </r>
  <r>
    <n v="88"/>
    <x v="0"/>
    <n v="50"/>
    <n v="4616"/>
    <x v="10"/>
    <x v="16"/>
    <d v="2017-02-13T00:00:00"/>
    <s v="Monday"/>
    <n v="7"/>
    <n v="2"/>
    <n v="5"/>
    <n v="1"/>
    <n v="2500"/>
    <n v="600"/>
    <n v="3100"/>
    <n v="6"/>
    <n v="0"/>
    <n v="3100"/>
  </r>
  <r>
    <n v="89"/>
    <x v="1"/>
    <n v="51"/>
    <n v="4572"/>
    <x v="13"/>
    <x v="16"/>
    <d v="2017-02-13T00:00:00"/>
    <s v="Monday"/>
    <n v="7"/>
    <n v="2"/>
    <n v="5"/>
    <n v="1"/>
    <n v="2500"/>
    <n v="600"/>
    <n v="3100"/>
    <n v="6"/>
    <n v="0"/>
    <n v="3100"/>
  </r>
  <r>
    <n v="90"/>
    <x v="1"/>
    <n v="51"/>
    <n v="4570"/>
    <x v="3"/>
    <x v="16"/>
    <d v="2017-02-13T00:00:00"/>
    <s v="Monday"/>
    <n v="7"/>
    <n v="2"/>
    <n v="4"/>
    <n v="1"/>
    <n v="2000"/>
    <n v="600"/>
    <n v="2600"/>
    <n v="5"/>
    <n v="0"/>
    <n v="2600"/>
  </r>
  <r>
    <n v="91"/>
    <x v="2"/>
    <n v="52"/>
    <n v="4585"/>
    <x v="9"/>
    <x v="16"/>
    <d v="2017-02-13T00:00:00"/>
    <s v="Monday"/>
    <n v="7"/>
    <n v="2"/>
    <n v="4"/>
    <n v="4"/>
    <n v="2000"/>
    <n v="2400"/>
    <n v="4400"/>
    <n v="8"/>
    <n v="200"/>
    <n v="4600"/>
  </r>
  <r>
    <n v="92"/>
    <x v="3"/>
    <n v="53"/>
    <n v="4617"/>
    <x v="11"/>
    <x v="16"/>
    <d v="2017-02-13T00:00:00"/>
    <s v="Monday"/>
    <n v="7"/>
    <n v="2"/>
    <n v="3"/>
    <n v="5"/>
    <n v="1500"/>
    <n v="3000"/>
    <n v="4500"/>
    <n v="8"/>
    <n v="0"/>
    <n v="4500"/>
  </r>
  <r>
    <n v="93"/>
    <x v="6"/>
    <n v="54"/>
    <n v="4567"/>
    <x v="7"/>
    <x v="17"/>
    <d v="2017-02-13T00:00:00"/>
    <s v="Wednesday"/>
    <n v="7"/>
    <n v="2"/>
    <n v="3"/>
    <n v="7"/>
    <n v="1500"/>
    <n v="4200"/>
    <n v="5700"/>
    <n v="10"/>
    <n v="0"/>
    <n v="5700"/>
  </r>
  <r>
    <n v="94"/>
    <x v="4"/>
    <n v="55"/>
    <n v="4571"/>
    <x v="12"/>
    <x v="17"/>
    <d v="2017-02-13T00:00:00"/>
    <s v="Wednesday"/>
    <n v="7"/>
    <n v="2"/>
    <n v="3"/>
    <n v="3"/>
    <n v="1500"/>
    <n v="1800"/>
    <n v="3300"/>
    <n v="6"/>
    <n v="0"/>
    <n v="3300"/>
  </r>
  <r>
    <n v="95"/>
    <x v="5"/>
    <n v="56"/>
    <n v="4572"/>
    <x v="13"/>
    <x v="17"/>
    <d v="2017-02-13T00:00:00"/>
    <s v="Wednesday"/>
    <n v="7"/>
    <n v="2"/>
    <n v="3"/>
    <n v="3"/>
    <n v="1500"/>
    <n v="1800"/>
    <n v="3300"/>
    <n v="6"/>
    <n v="0"/>
    <n v="3300"/>
  </r>
  <r>
    <n v="96"/>
    <x v="7"/>
    <n v="57"/>
    <n v="4591"/>
    <x v="18"/>
    <x v="17"/>
    <d v="2017-02-13T00:00:00"/>
    <s v="Wednesday"/>
    <n v="7"/>
    <n v="2"/>
    <n v="2"/>
    <n v="4"/>
    <n v="1000"/>
    <n v="2400"/>
    <n v="3400"/>
    <n v="6"/>
    <n v="0"/>
    <n v="3400"/>
  </r>
  <r>
    <n v="97"/>
    <x v="7"/>
    <n v="57"/>
    <n v="4592"/>
    <x v="19"/>
    <x v="18"/>
    <d v="2017-02-13T00:00:00"/>
    <s v="Thursday"/>
    <n v="7"/>
    <n v="2"/>
    <n v="2"/>
    <n v="8"/>
    <n v="1000"/>
    <n v="4800"/>
    <n v="5800"/>
    <n v="10"/>
    <n v="200"/>
    <n v="6000"/>
  </r>
  <r>
    <n v="98"/>
    <x v="0"/>
    <n v="50"/>
    <n v="4618"/>
    <x v="6"/>
    <x v="19"/>
    <d v="2017-02-20T00:00:00"/>
    <s v="Monday"/>
    <n v="8"/>
    <n v="2"/>
    <n v="4"/>
    <n v="6"/>
    <n v="2000"/>
    <n v="3400"/>
    <n v="5400"/>
    <n v="10"/>
    <n v="0"/>
    <n v="5400"/>
  </r>
  <r>
    <n v="99"/>
    <x v="1"/>
    <n v="51"/>
    <n v="4601"/>
    <x v="15"/>
    <x v="19"/>
    <d v="2017-02-20T00:00:00"/>
    <s v="Monday"/>
    <n v="8"/>
    <n v="2"/>
    <n v="3"/>
    <n v="6"/>
    <n v="1500"/>
    <n v="3550"/>
    <n v="5050"/>
    <n v="9"/>
    <n v="0"/>
    <n v="5050"/>
  </r>
  <r>
    <n v="100"/>
    <x v="2"/>
    <n v="52"/>
    <n v="4602"/>
    <x v="16"/>
    <x v="19"/>
    <d v="2017-02-20T00:00:00"/>
    <s v="Monday"/>
    <n v="8"/>
    <n v="2"/>
    <n v="3"/>
    <n v="5"/>
    <n v="1500"/>
    <n v="3000"/>
    <n v="4500"/>
    <n v="8"/>
    <n v="0"/>
    <n v="4500"/>
  </r>
  <r>
    <n v="101"/>
    <x v="2"/>
    <n v="52"/>
    <n v="4603"/>
    <x v="17"/>
    <x v="19"/>
    <d v="2017-02-20T00:00:00"/>
    <s v="Monday"/>
    <n v="8"/>
    <n v="2"/>
    <n v="3"/>
    <n v="5"/>
    <n v="1500"/>
    <n v="3000"/>
    <n v="4500"/>
    <n v="8"/>
    <n v="0"/>
    <n v="4500"/>
  </r>
  <r>
    <n v="102"/>
    <x v="3"/>
    <n v="53"/>
    <n v="4583"/>
    <x v="1"/>
    <x v="19"/>
    <d v="2017-02-20T00:00:00"/>
    <s v="Monday"/>
    <n v="8"/>
    <n v="2"/>
    <n v="3"/>
    <n v="4"/>
    <n v="1500"/>
    <n v="2400"/>
    <n v="3900"/>
    <n v="7"/>
    <n v="0"/>
    <n v="3900"/>
  </r>
  <r>
    <n v="103"/>
    <x v="6"/>
    <n v="54"/>
    <n v="4585"/>
    <x v="9"/>
    <x v="20"/>
    <d v="2017-02-20T00:00:00"/>
    <s v="Thursday"/>
    <n v="8"/>
    <n v="2"/>
    <n v="4"/>
    <n v="4"/>
    <n v="2000"/>
    <n v="2400"/>
    <n v="4400"/>
    <n v="8"/>
    <n v="0"/>
    <n v="4400"/>
  </r>
  <r>
    <n v="104"/>
    <x v="4"/>
    <n v="55"/>
    <n v="4617"/>
    <x v="11"/>
    <x v="20"/>
    <d v="2017-02-20T00:00:00"/>
    <s v="Thursday"/>
    <n v="8"/>
    <n v="2"/>
    <n v="4"/>
    <n v="4"/>
    <n v="2000"/>
    <n v="2400"/>
    <n v="4400"/>
    <n v="8"/>
    <n v="0"/>
    <n v="4400"/>
  </r>
  <r>
    <n v="105"/>
    <x v="5"/>
    <n v="56"/>
    <n v="4616"/>
    <x v="10"/>
    <x v="20"/>
    <d v="2017-02-20T00:00:00"/>
    <s v="Thursday"/>
    <n v="8"/>
    <n v="2"/>
    <n v="5"/>
    <n v="4"/>
    <n v="2500"/>
    <n v="2400"/>
    <n v="4900"/>
    <n v="9"/>
    <n v="0"/>
    <n v="4900"/>
  </r>
  <r>
    <n v="106"/>
    <x v="7"/>
    <n v="57"/>
    <n v="4571"/>
    <x v="12"/>
    <x v="21"/>
    <d v="2017-02-20T00:00:00"/>
    <s v="Friday"/>
    <n v="8"/>
    <n v="2"/>
    <n v="5"/>
    <n v="6"/>
    <n v="2500"/>
    <n v="3600"/>
    <n v="6100"/>
    <n v="11"/>
    <n v="0"/>
    <n v="6100"/>
  </r>
  <r>
    <n v="107"/>
    <x v="0"/>
    <n v="50"/>
    <n v="4611"/>
    <x v="20"/>
    <x v="22"/>
    <d v="2017-02-27T00:00:00"/>
    <s v="Tuesday"/>
    <n v="9"/>
    <n v="2"/>
    <n v="3"/>
    <n v="6"/>
    <n v="1500"/>
    <n v="3600"/>
    <n v="5100"/>
    <n v="9"/>
    <n v="0"/>
    <n v="5100"/>
  </r>
  <r>
    <n v="108"/>
    <x v="1"/>
    <n v="51"/>
    <n v="4612"/>
    <x v="21"/>
    <x v="22"/>
    <d v="2017-02-27T00:00:00"/>
    <s v="Tuesday"/>
    <n v="9"/>
    <n v="2"/>
    <n v="3"/>
    <n v="6"/>
    <n v="1500"/>
    <n v="3600"/>
    <n v="5100"/>
    <n v="9"/>
    <n v="0"/>
    <n v="5100"/>
  </r>
  <r>
    <n v="109"/>
    <x v="2"/>
    <n v="52"/>
    <n v="4613"/>
    <x v="22"/>
    <x v="22"/>
    <d v="2017-02-27T00:00:00"/>
    <s v="Tuesday"/>
    <n v="9"/>
    <n v="2"/>
    <n v="3"/>
    <n v="6"/>
    <n v="1500"/>
    <n v="3600"/>
    <n v="5100"/>
    <n v="9"/>
    <n v="0"/>
    <n v="5100"/>
  </r>
  <r>
    <n v="110"/>
    <x v="2"/>
    <n v="52"/>
    <n v="4603"/>
    <x v="17"/>
    <x v="22"/>
    <d v="2017-02-27T00:00:00"/>
    <s v="Tuesday"/>
    <n v="9"/>
    <n v="2"/>
    <n v="3"/>
    <n v="3"/>
    <n v="1500"/>
    <n v="1800"/>
    <n v="3300"/>
    <n v="6"/>
    <n v="0"/>
    <n v="3300"/>
  </r>
  <r>
    <n v="111"/>
    <x v="3"/>
    <n v="53"/>
    <n v="4616"/>
    <x v="10"/>
    <x v="23"/>
    <d v="2017-02-27T00:00:00"/>
    <s v="Thursday"/>
    <n v="9"/>
    <n v="3"/>
    <n v="4"/>
    <n v="3"/>
    <n v="2000"/>
    <n v="1800"/>
    <n v="3800"/>
    <n v="7"/>
    <n v="0"/>
    <n v="3800"/>
  </r>
  <r>
    <n v="112"/>
    <x v="6"/>
    <n v="54"/>
    <n v="4614"/>
    <x v="23"/>
    <x v="24"/>
    <d v="2017-02-27T00:00:00"/>
    <s v="Friday"/>
    <n v="9"/>
    <n v="3"/>
    <n v="4"/>
    <n v="3"/>
    <n v="2000"/>
    <n v="1800"/>
    <n v="3800"/>
    <n v="7"/>
    <n v="0"/>
    <n v="3800"/>
  </r>
  <r>
    <n v="113"/>
    <x v="4"/>
    <n v="55"/>
    <n v="4572"/>
    <x v="13"/>
    <x v="24"/>
    <d v="2017-02-27T00:00:00"/>
    <s v="Friday"/>
    <n v="9"/>
    <n v="3"/>
    <n v="3"/>
    <n v="3"/>
    <n v="1500"/>
    <n v="1800"/>
    <n v="3300"/>
    <n v="6"/>
    <n v="0"/>
    <n v="3300"/>
  </r>
  <r>
    <n v="114"/>
    <x v="5"/>
    <n v="56"/>
    <n v="4603"/>
    <x v="17"/>
    <x v="24"/>
    <d v="2017-02-27T00:00:00"/>
    <s v="Friday"/>
    <n v="9"/>
    <n v="3"/>
    <n v="3"/>
    <n v="3"/>
    <n v="1500"/>
    <n v="1800"/>
    <n v="3300"/>
    <n v="6"/>
    <n v="0"/>
    <n v="3300"/>
  </r>
  <r>
    <n v="115"/>
    <x v="7"/>
    <n v="57"/>
    <n v="4571"/>
    <x v="12"/>
    <x v="24"/>
    <d v="2017-02-27T00:00:00"/>
    <s v="Friday"/>
    <n v="9"/>
    <n v="3"/>
    <n v="3"/>
    <n v="3"/>
    <n v="1500"/>
    <n v="1800"/>
    <n v="3300"/>
    <n v="6"/>
    <n v="0"/>
    <n v="3300"/>
  </r>
  <r>
    <n v="116"/>
    <x v="5"/>
    <n v="56"/>
    <n v="4601"/>
    <x v="15"/>
    <x v="25"/>
    <d v="2017-03-06T00:00:00"/>
    <s v="Tuesday"/>
    <n v="10"/>
    <n v="3"/>
    <n v="2"/>
    <n v="5"/>
    <n v="1000"/>
    <n v="3000"/>
    <n v="4000"/>
    <n v="7"/>
    <n v="100"/>
    <n v="4100"/>
  </r>
  <r>
    <n v="117"/>
    <x v="7"/>
    <n v="57"/>
    <n v="4602"/>
    <x v="16"/>
    <x v="26"/>
    <d v="2017-03-06T00:00:00"/>
    <s v="Wednesday"/>
    <n v="10"/>
    <n v="3"/>
    <n v="2"/>
    <n v="5"/>
    <n v="1000"/>
    <n v="3000"/>
    <n v="4000"/>
    <n v="7"/>
    <n v="0"/>
    <n v="4000"/>
  </r>
  <r>
    <n v="118"/>
    <x v="4"/>
    <n v="55"/>
    <n v="4603"/>
    <x v="17"/>
    <x v="27"/>
    <d v="2017-03-06T00:00:00"/>
    <s v="Thursday"/>
    <n v="10"/>
    <n v="3"/>
    <n v="2"/>
    <n v="5"/>
    <n v="1000"/>
    <n v="3000"/>
    <n v="4000"/>
    <n v="7"/>
    <n v="100"/>
    <n v="4100"/>
  </r>
  <r>
    <n v="119"/>
    <x v="6"/>
    <n v="54"/>
    <n v="4583"/>
    <x v="1"/>
    <x v="27"/>
    <d v="2017-03-06T00:00:00"/>
    <s v="Thursday"/>
    <n v="10"/>
    <n v="3"/>
    <n v="2"/>
    <n v="4"/>
    <n v="1000"/>
    <n v="2400"/>
    <n v="3400"/>
    <n v="6"/>
    <n v="0"/>
    <n v="3400"/>
  </r>
  <r>
    <n v="120"/>
    <x v="6"/>
    <n v="54"/>
    <n v="4585"/>
    <x v="9"/>
    <x v="27"/>
    <d v="2017-03-06T00:00:00"/>
    <s v="Thursday"/>
    <n v="10"/>
    <n v="3"/>
    <n v="3"/>
    <n v="4"/>
    <n v="1500"/>
    <n v="2400"/>
    <n v="3900"/>
    <n v="7"/>
    <n v="0"/>
    <n v="3900"/>
  </r>
  <r>
    <n v="121"/>
    <x v="3"/>
    <n v="53"/>
    <n v="4612"/>
    <x v="21"/>
    <x v="28"/>
    <d v="2017-03-06T00:00:00"/>
    <s v="Friday"/>
    <n v="10"/>
    <n v="3"/>
    <n v="3"/>
    <n v="3"/>
    <n v="1500"/>
    <n v="1800"/>
    <n v="3300"/>
    <n v="6"/>
    <n v="0"/>
    <n v="3300"/>
  </r>
  <r>
    <n v="122"/>
    <x v="2"/>
    <n v="52"/>
    <n v="4616"/>
    <x v="10"/>
    <x v="28"/>
    <d v="2017-03-06T00:00:00"/>
    <s v="Friday"/>
    <n v="10"/>
    <n v="3"/>
    <n v="3"/>
    <n v="3"/>
    <n v="1500"/>
    <n v="1800"/>
    <n v="3300"/>
    <n v="6"/>
    <n v="0"/>
    <n v="3300"/>
  </r>
  <r>
    <n v="123"/>
    <x v="0"/>
    <n v="50"/>
    <n v="4617"/>
    <x v="11"/>
    <x v="28"/>
    <d v="2017-03-06T00:00:00"/>
    <s v="Friday"/>
    <n v="10"/>
    <n v="3"/>
    <n v="3"/>
    <n v="3"/>
    <n v="1500"/>
    <n v="1800"/>
    <n v="3300"/>
    <n v="6"/>
    <n v="0"/>
    <n v="3300"/>
  </r>
  <r>
    <n v="124"/>
    <x v="8"/>
    <s v=""/>
    <m/>
    <x v="24"/>
    <x v="29"/>
    <s v=""/>
    <s v=""/>
    <s v=""/>
    <s v=""/>
    <m/>
    <m/>
    <m/>
    <m/>
    <n v="0"/>
    <n v="0"/>
    <n v="0"/>
    <n v="0"/>
  </r>
  <r>
    <n v="125"/>
    <x v="8"/>
    <s v=""/>
    <m/>
    <x v="24"/>
    <x v="29"/>
    <s v=""/>
    <s v=""/>
    <s v=""/>
    <s v=""/>
    <m/>
    <m/>
    <m/>
    <m/>
    <n v="0"/>
    <n v="0"/>
    <n v="0"/>
    <n v="0"/>
  </r>
  <r>
    <n v="126"/>
    <x v="8"/>
    <s v=""/>
    <m/>
    <x v="24"/>
    <x v="29"/>
    <s v=""/>
    <s v=""/>
    <s v=""/>
    <s v=""/>
    <m/>
    <m/>
    <m/>
    <m/>
    <n v="0"/>
    <n v="0"/>
    <n v="0"/>
    <n v="0"/>
  </r>
  <r>
    <n v="127"/>
    <x v="8"/>
    <s v=""/>
    <m/>
    <x v="24"/>
    <x v="29"/>
    <s v=""/>
    <s v=""/>
    <s v=""/>
    <s v=""/>
    <m/>
    <m/>
    <m/>
    <m/>
    <n v="0"/>
    <n v="0"/>
    <n v="0"/>
    <n v="0"/>
  </r>
  <r>
    <n v="128"/>
    <x v="8"/>
    <s v=""/>
    <m/>
    <x v="24"/>
    <x v="29"/>
    <s v=""/>
    <s v=""/>
    <s v=""/>
    <s v=""/>
    <m/>
    <m/>
    <m/>
    <m/>
    <n v="0"/>
    <n v="0"/>
    <n v="0"/>
    <n v="0"/>
  </r>
  <r>
    <n v="129"/>
    <x v="8"/>
    <s v=""/>
    <m/>
    <x v="24"/>
    <x v="29"/>
    <s v=""/>
    <s v=""/>
    <s v=""/>
    <s v=""/>
    <m/>
    <m/>
    <m/>
    <m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Date Range">
  <location ref="A4:H222" firstHeaderRow="1" firstDataRow="2" firstDataCol="1"/>
  <pivotFields count="18">
    <pivotField numFmtId="41" subtotalTop="0" showAll="0"/>
    <pivotField axis="axisRow" subtotalTop="0" showAll="0">
      <items count="10">
        <item x="0"/>
        <item x="1"/>
        <item x="2"/>
        <item x="3"/>
        <item x="6"/>
        <item x="4"/>
        <item x="5"/>
        <item x="7"/>
        <item x="8"/>
        <item t="default"/>
      </items>
    </pivotField>
    <pivotField subtotalTop="0" showAll="0"/>
    <pivotField subtotalTop="0" showAll="0"/>
    <pivotField axis="axisRow" subtotalTop="0" showAll="0" sortType="descending">
      <items count="26">
        <item x="19"/>
        <item x="6"/>
        <item x="11"/>
        <item x="18"/>
        <item x="10"/>
        <item x="0"/>
        <item x="23"/>
        <item x="22"/>
        <item x="5"/>
        <item x="21"/>
        <item x="9"/>
        <item x="20"/>
        <item x="8"/>
        <item x="1"/>
        <item x="4"/>
        <item x="17"/>
        <item x="16"/>
        <item x="15"/>
        <item x="14"/>
        <item x="13"/>
        <item x="12"/>
        <item x="3"/>
        <item x="2"/>
        <item x="7"/>
        <item x="24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axis="axisRow" subtotalTop="0" showAll="0">
      <items count="34">
        <item x="0"/>
        <item x="19"/>
        <item m="1" x="30"/>
        <item m="1" x="31"/>
        <item x="20"/>
        <item x="21"/>
        <item x="22"/>
        <item x="23"/>
        <item x="24"/>
        <item m="1" x="32"/>
        <item x="29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5"/>
        <item x="26"/>
        <item x="27"/>
        <item x="28"/>
        <item t="default"/>
      </items>
    </pivotField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numFmtId="41" subtotalTop="0" showAll="0"/>
    <pivotField numFmtId="41" subtotalTop="0" showAll="0"/>
    <pivotField dataField="1" subtotalTop="0" showAll="0"/>
    <pivotField dataField="1" numFmtId="41" subtotalTop="0" showAll="0"/>
  </pivotFields>
  <rowFields count="3">
    <field x="1"/>
    <field x="4"/>
    <field x="5"/>
  </rowFields>
  <rowItems count="217">
    <i>
      <x/>
    </i>
    <i r="1">
      <x v="1"/>
    </i>
    <i r="2">
      <x v="1"/>
    </i>
    <i r="2">
      <x v="21"/>
    </i>
    <i t="default" r="1">
      <x v="1"/>
    </i>
    <i r="1">
      <x v="11"/>
    </i>
    <i r="2">
      <x v="6"/>
    </i>
    <i t="default" r="1">
      <x v="11"/>
    </i>
    <i r="1">
      <x v="13"/>
    </i>
    <i r="2">
      <x v="18"/>
    </i>
    <i t="default" r="1">
      <x v="13"/>
    </i>
    <i r="1">
      <x v="2"/>
    </i>
    <i r="2">
      <x v="32"/>
    </i>
    <i t="default" r="1">
      <x v="2"/>
    </i>
    <i r="1">
      <x v="4"/>
    </i>
    <i r="2">
      <x v="26"/>
    </i>
    <i t="default" r="1">
      <x v="4"/>
    </i>
    <i r="1">
      <x v="10"/>
    </i>
    <i r="2">
      <x v="23"/>
    </i>
    <i t="default" r="1">
      <x v="10"/>
    </i>
    <i r="1">
      <x v="8"/>
    </i>
    <i r="2">
      <x v="13"/>
    </i>
    <i t="default" r="1">
      <x v="8"/>
    </i>
    <i r="1">
      <x v="5"/>
    </i>
    <i r="2">
      <x/>
    </i>
    <i t="default" r="1">
      <x v="5"/>
    </i>
    <i t="default">
      <x/>
    </i>
    <i>
      <x v="1"/>
    </i>
    <i r="1">
      <x v="12"/>
    </i>
    <i r="2">
      <x v="18"/>
    </i>
    <i t="default" r="1">
      <x v="12"/>
    </i>
    <i r="1">
      <x v="9"/>
    </i>
    <i r="2">
      <x v="6"/>
    </i>
    <i t="default" r="1">
      <x v="9"/>
    </i>
    <i r="1">
      <x v="17"/>
    </i>
    <i r="2">
      <x v="1"/>
    </i>
    <i t="default" r="1">
      <x v="17"/>
    </i>
    <i r="1">
      <x v="1"/>
    </i>
    <i r="2">
      <x v="16"/>
    </i>
    <i r="2">
      <x v="24"/>
    </i>
    <i t="default" r="1">
      <x v="1"/>
    </i>
    <i r="1">
      <x v="14"/>
    </i>
    <i r="2">
      <x v="24"/>
    </i>
    <i t="default" r="1">
      <x v="14"/>
    </i>
    <i r="1">
      <x v="8"/>
    </i>
    <i r="2">
      <x v="21"/>
    </i>
    <i t="default" r="1">
      <x v="8"/>
    </i>
    <i r="1">
      <x v="19"/>
    </i>
    <i r="2">
      <x v="26"/>
    </i>
    <i t="default" r="1">
      <x v="19"/>
    </i>
    <i r="1">
      <x v="21"/>
    </i>
    <i r="2">
      <x v="26"/>
    </i>
    <i t="default" r="1">
      <x v="21"/>
    </i>
    <i r="1">
      <x v="13"/>
    </i>
    <i r="2">
      <x/>
    </i>
    <i t="default" r="1">
      <x v="13"/>
    </i>
    <i r="1">
      <x v="5"/>
    </i>
    <i r="2">
      <x v="13"/>
    </i>
    <i t="default" r="1">
      <x v="5"/>
    </i>
    <i r="1">
      <x v="23"/>
    </i>
    <i r="2">
      <x v="21"/>
    </i>
    <i t="default" r="1">
      <x v="23"/>
    </i>
    <i t="default">
      <x v="1"/>
    </i>
    <i>
      <x v="2"/>
    </i>
    <i r="1">
      <x v="15"/>
    </i>
    <i r="2">
      <x v="1"/>
    </i>
    <i r="2">
      <x v="6"/>
    </i>
    <i t="default" r="1">
      <x v="15"/>
    </i>
    <i r="1">
      <x v="7"/>
    </i>
    <i r="2">
      <x v="6"/>
    </i>
    <i t="default" r="1">
      <x v="7"/>
    </i>
    <i r="1">
      <x v="10"/>
    </i>
    <i r="2">
      <x v="26"/>
    </i>
    <i t="default" r="1">
      <x v="10"/>
    </i>
    <i r="1">
      <x v="5"/>
    </i>
    <i r="2">
      <x v="21"/>
    </i>
    <i t="default" r="1">
      <x v="5"/>
    </i>
    <i r="1">
      <x v="17"/>
    </i>
    <i r="2">
      <x v="24"/>
    </i>
    <i t="default" r="1">
      <x v="17"/>
    </i>
    <i r="1">
      <x v="16"/>
    </i>
    <i r="2">
      <x v="1"/>
    </i>
    <i t="default" r="1">
      <x v="16"/>
    </i>
    <i r="1">
      <x v="20"/>
    </i>
    <i r="2">
      <x v="22"/>
    </i>
    <i t="default" r="1">
      <x v="20"/>
    </i>
    <i r="1">
      <x v="4"/>
    </i>
    <i r="2">
      <x v="32"/>
    </i>
    <i t="default" r="1">
      <x v="4"/>
    </i>
    <i r="1">
      <x v="13"/>
    </i>
    <i r="2">
      <x v="19"/>
    </i>
    <i t="default" r="1">
      <x v="13"/>
    </i>
    <i r="1">
      <x v="14"/>
    </i>
    <i r="2">
      <x v="14"/>
    </i>
    <i t="default" r="1">
      <x v="14"/>
    </i>
    <i r="1">
      <x v="22"/>
    </i>
    <i r="2">
      <x v="11"/>
    </i>
    <i t="default" r="1">
      <x v="22"/>
    </i>
    <i t="default">
      <x v="2"/>
    </i>
    <i>
      <x v="3"/>
    </i>
    <i r="1">
      <x v="21"/>
    </i>
    <i r="2">
      <x v="11"/>
    </i>
    <i r="2">
      <x v="21"/>
    </i>
    <i t="default" r="1">
      <x v="21"/>
    </i>
    <i r="1">
      <x v="10"/>
    </i>
    <i r="2">
      <x v="20"/>
    </i>
    <i t="default" r="1">
      <x v="10"/>
    </i>
    <i r="1">
      <x v="2"/>
    </i>
    <i r="2">
      <x v="26"/>
    </i>
    <i t="default" r="1">
      <x v="2"/>
    </i>
    <i r="1">
      <x v="13"/>
    </i>
    <i r="2">
      <x v="1"/>
    </i>
    <i t="default" r="1">
      <x v="13"/>
    </i>
    <i r="1">
      <x v="4"/>
    </i>
    <i r="2">
      <x v="7"/>
    </i>
    <i t="default" r="1">
      <x v="4"/>
    </i>
    <i r="1">
      <x v="9"/>
    </i>
    <i r="2">
      <x v="32"/>
    </i>
    <i t="default" r="1">
      <x v="9"/>
    </i>
    <i r="1">
      <x v="22"/>
    </i>
    <i r="2">
      <x v="15"/>
    </i>
    <i t="default" r="1">
      <x v="22"/>
    </i>
    <i r="1">
      <x v="16"/>
    </i>
    <i r="2">
      <x v="24"/>
    </i>
    <i t="default" r="1">
      <x v="16"/>
    </i>
    <i r="1">
      <x v="19"/>
    </i>
    <i r="2">
      <x v="22"/>
    </i>
    <i t="default" r="1">
      <x v="19"/>
    </i>
    <i t="default">
      <x v="3"/>
    </i>
    <i>
      <x v="4"/>
    </i>
    <i r="1">
      <x v="10"/>
    </i>
    <i r="2">
      <x v="4"/>
    </i>
    <i r="2">
      <x v="31"/>
    </i>
    <i t="default" r="1">
      <x v="10"/>
    </i>
    <i r="1">
      <x v="23"/>
    </i>
    <i r="2">
      <x v="27"/>
    </i>
    <i t="default" r="1">
      <x v="23"/>
    </i>
    <i r="1">
      <x v="15"/>
    </i>
    <i r="2">
      <x v="24"/>
    </i>
    <i t="default" r="1">
      <x v="15"/>
    </i>
    <i r="1">
      <x v="6"/>
    </i>
    <i r="2">
      <x v="8"/>
    </i>
    <i t="default" r="1">
      <x v="6"/>
    </i>
    <i r="1">
      <x v="13"/>
    </i>
    <i r="2">
      <x v="31"/>
    </i>
    <i t="default" r="1">
      <x v="13"/>
    </i>
    <i t="default">
      <x v="4"/>
    </i>
    <i>
      <x v="5"/>
    </i>
    <i r="1">
      <x v="4"/>
    </i>
    <i r="2">
      <x v="20"/>
    </i>
    <i r="2">
      <x v="24"/>
    </i>
    <i t="default" r="1">
      <x v="4"/>
    </i>
    <i r="1">
      <x v="14"/>
    </i>
    <i r="2">
      <x v="12"/>
    </i>
    <i t="default" r="1">
      <x v="14"/>
    </i>
    <i r="1">
      <x v="2"/>
    </i>
    <i r="2">
      <x v="4"/>
    </i>
    <i t="default" r="1">
      <x v="2"/>
    </i>
    <i r="1">
      <x v="18"/>
    </i>
    <i r="2">
      <x v="22"/>
    </i>
    <i t="default" r="1">
      <x v="18"/>
    </i>
    <i r="1">
      <x v="15"/>
    </i>
    <i r="2">
      <x v="31"/>
    </i>
    <i t="default" r="1">
      <x v="15"/>
    </i>
    <i r="1">
      <x v="19"/>
    </i>
    <i r="2">
      <x v="8"/>
    </i>
    <i t="default" r="1">
      <x v="19"/>
    </i>
    <i r="1">
      <x v="20"/>
    </i>
    <i r="2">
      <x v="27"/>
    </i>
    <i t="default" r="1">
      <x v="20"/>
    </i>
    <i r="1">
      <x v="22"/>
    </i>
    <i r="2">
      <x v="16"/>
    </i>
    <i t="default" r="1">
      <x v="22"/>
    </i>
    <i t="default">
      <x v="5"/>
    </i>
    <i>
      <x v="6"/>
    </i>
    <i r="1">
      <x v="2"/>
    </i>
    <i r="2">
      <x v="20"/>
    </i>
    <i t="default" r="1">
      <x v="2"/>
    </i>
    <i r="1">
      <x v="14"/>
    </i>
    <i r="2">
      <x v="12"/>
    </i>
    <i r="2">
      <x v="24"/>
    </i>
    <i t="default" r="1">
      <x v="14"/>
    </i>
    <i r="1">
      <x v="4"/>
    </i>
    <i r="2">
      <x v="4"/>
    </i>
    <i t="default" r="1">
      <x v="4"/>
    </i>
    <i r="1">
      <x v="23"/>
    </i>
    <i r="2">
      <x v="17"/>
    </i>
    <i t="default" r="1">
      <x v="23"/>
    </i>
    <i r="1">
      <x v="17"/>
    </i>
    <i r="2">
      <x v="29"/>
    </i>
    <i t="default" r="1">
      <x v="17"/>
    </i>
    <i r="1">
      <x v="19"/>
    </i>
    <i r="2">
      <x v="27"/>
    </i>
    <i t="default" r="1">
      <x v="19"/>
    </i>
    <i r="1">
      <x v="15"/>
    </i>
    <i r="2">
      <x v="8"/>
    </i>
    <i t="default" r="1">
      <x v="15"/>
    </i>
    <i t="default">
      <x v="6"/>
    </i>
    <i>
      <x v="7"/>
    </i>
    <i r="1">
      <x v="20"/>
    </i>
    <i r="2">
      <x v="5"/>
    </i>
    <i r="2">
      <x v="8"/>
    </i>
    <i t="default" r="1">
      <x v="20"/>
    </i>
    <i r="1">
      <x/>
    </i>
    <i r="2">
      <x v="28"/>
    </i>
    <i t="default" r="1">
      <x/>
    </i>
    <i r="1">
      <x v="13"/>
    </i>
    <i r="2">
      <x v="25"/>
    </i>
    <i t="default" r="1">
      <x v="13"/>
    </i>
    <i r="1">
      <x v="16"/>
    </i>
    <i r="2">
      <x v="30"/>
    </i>
    <i t="default" r="1">
      <x v="16"/>
    </i>
    <i r="1">
      <x v="3"/>
    </i>
    <i r="2">
      <x v="27"/>
    </i>
    <i t="default" r="1">
      <x v="3"/>
    </i>
    <i t="default">
      <x v="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Green_Widgets_Sales" fld="12" baseField="0" baseItem="0" numFmtId="43"/>
    <dataField name="Sum of Blue_Widgets_Sales" fld="13" baseField="0" baseItem="0" numFmtId="43"/>
    <dataField name="Count of Green_Widgets_Sold" fld="10" subtotal="count" baseField="0" baseItem="0" numFmtId="41"/>
    <dataField name="Count of Blue_Widgets_Sold" fld="11" subtotal="count" baseField="0" baseItem="0" numFmtId="41"/>
    <dataField name="Sum of Total_Widget_Sales" fld="14" baseField="0" baseItem="0" numFmtId="43"/>
    <dataField name="Sum of Insurance_Sales" fld="16" baseField="0" baseItem="0" numFmtId="43"/>
    <dataField name="Sum of Total_Sales" fld="17" baseField="0" baseItem="0" numFmtId="43"/>
  </dataFields>
  <formats count="8">
    <format dxfId="7">
      <pivotArea outline="0" collapsedLevelsAreSubtotals="1" fieldPosition="0"/>
    </format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  <format dxfId="4">
      <pivotArea outline="0" fieldPosition="0">
        <references count="1">
          <reference field="4294967294" count="1">
            <x v="2"/>
          </reference>
        </references>
      </pivotArea>
    </format>
    <format dxfId="3">
      <pivotArea outline="0" fieldPosition="0">
        <references count="1">
          <reference field="4294967294" count="1">
            <x v="3"/>
          </reference>
        </references>
      </pivotArea>
    </format>
    <format dxfId="2">
      <pivotArea outline="0" fieldPosition="0">
        <references count="1">
          <reference field="4294967294" count="1">
            <x v="4"/>
          </reference>
        </references>
      </pivotArea>
    </format>
    <format dxfId="1">
      <pivotArea outline="0" fieldPosition="0">
        <references count="1">
          <reference field="4294967294" count="1">
            <x v="5"/>
          </reference>
        </references>
      </pivotArea>
    </format>
    <format dxfId="0">
      <pivotArea outline="0" fieldPosition="0">
        <references count="1">
          <reference field="4294967294" count="1">
            <x v="6"/>
          </reference>
        </references>
      </pivotArea>
    </format>
  </formats>
  <pivotTableStyleInfo name="PivotStyleMedium9" showRowHeaders="1" showColHeaders="1" showRowStripes="0" showColStripes="1" showLastColumn="1"/>
  <filters count="1">
    <filter fld="5" type="dateBetween" evalOrder="-1" id="2">
      <autoFilter ref="A1">
        <filterColumn colId="0">
          <customFilters and="1">
            <customFilter operator="greaterThanOrEqual" val="42736"/>
            <customFilter operator="lessThanOrEqual" val="43100"/>
          </customFilters>
        </filterColumn>
      </autoFilter>
    </filter>
  </filters>
</pivotTableDefinition>
</file>

<file path=xl/pivotTables/pivotTable2.xml><?xml version="1.0" encoding="utf-8"?>
<pivotTableDefinition xmlns="http://schemas.openxmlformats.org/spreadsheetml/2006/main" name="Sales by Customer and Date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mergeItem="1" createdVersion="3" indent="0" outline="1" outlineData="1" multipleFieldFilters="0">
  <location ref="A4:H124" firstHeaderRow="1" firstDataRow="2" firstDataCol="1"/>
  <pivotFields count="18">
    <pivotField numFmtId="41" showAll="0" defaultSubtotal="0"/>
    <pivotField showAll="0" defaultSubtotal="0"/>
    <pivotField showAll="0" defaultSubtotal="0"/>
    <pivotField showAll="0" defaultSubtotal="0"/>
    <pivotField axis="axisRow" subtotalTop="0" showAll="0" sortType="descending">
      <items count="26">
        <item x="24"/>
        <item x="7"/>
        <item x="2"/>
        <item x="3"/>
        <item x="4"/>
        <item x="1"/>
        <item x="5"/>
        <item x="0"/>
        <item x="10"/>
        <item x="6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axis="axisRow" subtotalTop="0" showAll="0">
      <items count="34">
        <item x="0"/>
        <item x="19"/>
        <item m="1" x="30"/>
        <item m="1" x="31"/>
        <item x="20"/>
        <item x="21"/>
        <item x="22"/>
        <item x="23"/>
        <item x="24"/>
        <item m="1" x="32"/>
        <item x="29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5"/>
        <item x="26"/>
        <item x="27"/>
        <item x="28"/>
        <item t="default"/>
      </items>
    </pivotField>
    <pivotField subtotalTop="0" showAll="0"/>
    <pivotField subtotalTop="0" showAll="0"/>
    <pivotField subtotalTop="0" showAll="0"/>
    <pivotField subtotalTop="0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41" showAll="0" defaultSubtotal="0"/>
    <pivotField numFmtId="41" showAll="0" defaultSubtotal="0"/>
    <pivotField dataField="1" showAll="0" defaultSubtotal="0"/>
    <pivotField dataField="1" numFmtId="41" showAll="0" defaultSubtotal="0"/>
  </pivotFields>
  <rowFields count="2">
    <field x="4"/>
    <field x="5"/>
  </rowFields>
  <rowItems count="119">
    <i>
      <x v="8"/>
    </i>
    <i r="1">
      <x v="4"/>
    </i>
    <i r="1">
      <x v="7"/>
    </i>
    <i r="1">
      <x v="20"/>
    </i>
    <i r="1">
      <x v="24"/>
    </i>
    <i r="1">
      <x v="26"/>
    </i>
    <i r="1">
      <x v="32"/>
    </i>
    <i t="default">
      <x v="8"/>
    </i>
    <i>
      <x v="11"/>
    </i>
    <i r="1">
      <x v="4"/>
    </i>
    <i r="1">
      <x v="20"/>
    </i>
    <i r="1">
      <x v="23"/>
    </i>
    <i r="1">
      <x v="26"/>
    </i>
    <i r="1">
      <x v="31"/>
    </i>
    <i t="default">
      <x v="11"/>
    </i>
    <i>
      <x v="5"/>
    </i>
    <i r="1">
      <x/>
    </i>
    <i r="1">
      <x v="1"/>
    </i>
    <i r="1">
      <x v="18"/>
    </i>
    <i r="1">
      <x v="19"/>
    </i>
    <i r="1">
      <x v="25"/>
    </i>
    <i r="1">
      <x v="31"/>
    </i>
    <i t="default">
      <x v="5"/>
    </i>
    <i>
      <x v="18"/>
    </i>
    <i r="1">
      <x v="1"/>
    </i>
    <i r="1">
      <x v="6"/>
    </i>
    <i r="1">
      <x v="8"/>
    </i>
    <i r="1">
      <x v="24"/>
    </i>
    <i r="1">
      <x v="31"/>
    </i>
    <i t="default">
      <x v="18"/>
    </i>
    <i>
      <x v="12"/>
    </i>
    <i r="1">
      <x v="4"/>
    </i>
    <i r="1">
      <x v="20"/>
    </i>
    <i r="1">
      <x v="26"/>
    </i>
    <i r="1">
      <x v="32"/>
    </i>
    <i t="default">
      <x v="12"/>
    </i>
    <i>
      <x v="4"/>
    </i>
    <i r="1">
      <x v="12"/>
    </i>
    <i r="1">
      <x v="14"/>
    </i>
    <i r="1">
      <x v="24"/>
    </i>
    <i t="default">
      <x v="4"/>
    </i>
    <i>
      <x v="13"/>
    </i>
    <i r="1">
      <x v="5"/>
    </i>
    <i r="1">
      <x v="8"/>
    </i>
    <i r="1">
      <x v="22"/>
    </i>
    <i r="1">
      <x v="27"/>
    </i>
    <i t="default">
      <x v="13"/>
    </i>
    <i>
      <x v="9"/>
    </i>
    <i r="1">
      <x v="1"/>
    </i>
    <i r="1">
      <x v="16"/>
    </i>
    <i r="1">
      <x v="21"/>
    </i>
    <i r="1">
      <x v="24"/>
    </i>
    <i t="default">
      <x v="9"/>
    </i>
    <i>
      <x v="16"/>
    </i>
    <i r="1">
      <x v="1"/>
    </i>
    <i r="1">
      <x v="24"/>
    </i>
    <i r="1">
      <x v="29"/>
    </i>
    <i t="default">
      <x v="16"/>
    </i>
    <i>
      <x v="1"/>
    </i>
    <i r="1">
      <x v="17"/>
    </i>
    <i r="1">
      <x v="21"/>
    </i>
    <i r="1">
      <x v="27"/>
    </i>
    <i t="default">
      <x v="1"/>
    </i>
    <i>
      <x v="14"/>
    </i>
    <i r="1">
      <x v="8"/>
    </i>
    <i r="1">
      <x v="22"/>
    </i>
    <i r="1">
      <x v="26"/>
    </i>
    <i r="1">
      <x v="27"/>
    </i>
    <i t="default">
      <x v="14"/>
    </i>
    <i>
      <x v="3"/>
    </i>
    <i r="1">
      <x v="11"/>
    </i>
    <i r="1">
      <x v="21"/>
    </i>
    <i r="1">
      <x v="26"/>
    </i>
    <i t="default">
      <x v="3"/>
    </i>
    <i>
      <x v="17"/>
    </i>
    <i r="1">
      <x v="1"/>
    </i>
    <i r="1">
      <x v="24"/>
    </i>
    <i r="1">
      <x v="30"/>
    </i>
    <i t="default">
      <x v="17"/>
    </i>
    <i>
      <x v="22"/>
    </i>
    <i r="1">
      <x v="6"/>
    </i>
    <i r="1">
      <x v="32"/>
    </i>
    <i t="default">
      <x v="22"/>
    </i>
    <i>
      <x v="7"/>
    </i>
    <i r="1">
      <x/>
    </i>
    <i r="1">
      <x v="13"/>
    </i>
    <i r="1">
      <x v="21"/>
    </i>
    <i t="default">
      <x v="7"/>
    </i>
    <i>
      <x v="2"/>
    </i>
    <i r="1">
      <x v="11"/>
    </i>
    <i r="1">
      <x v="15"/>
    </i>
    <i r="1">
      <x v="16"/>
    </i>
    <i t="default">
      <x v="2"/>
    </i>
    <i>
      <x v="20"/>
    </i>
    <i r="1">
      <x v="28"/>
    </i>
    <i t="default">
      <x v="20"/>
    </i>
    <i>
      <x v="6"/>
    </i>
    <i r="1">
      <x v="13"/>
    </i>
    <i r="1">
      <x v="21"/>
    </i>
    <i t="default">
      <x v="6"/>
    </i>
    <i>
      <x v="10"/>
    </i>
    <i r="1">
      <x v="18"/>
    </i>
    <i t="default">
      <x v="10"/>
    </i>
    <i>
      <x v="21"/>
    </i>
    <i r="1">
      <x v="6"/>
    </i>
    <i t="default">
      <x v="21"/>
    </i>
    <i>
      <x v="23"/>
    </i>
    <i r="1">
      <x v="6"/>
    </i>
    <i t="default">
      <x v="23"/>
    </i>
    <i>
      <x v="15"/>
    </i>
    <i r="1">
      <x v="22"/>
    </i>
    <i t="default">
      <x v="15"/>
    </i>
    <i>
      <x v="24"/>
    </i>
    <i r="1">
      <x v="8"/>
    </i>
    <i t="default">
      <x v="24"/>
    </i>
    <i>
      <x v="19"/>
    </i>
    <i r="1">
      <x v="27"/>
    </i>
    <i t="default">
      <x v="19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Green_Widgets_Sales" fld="12" baseField="0" baseItem="0" numFmtId="43"/>
    <dataField name="Sum of Blue_Widgets_Sales" fld="13" baseField="0" baseItem="0" numFmtId="43"/>
    <dataField name="Count of Green_Widgets_Sold" fld="10" subtotal="count" baseField="0" baseItem="0" numFmtId="41"/>
    <dataField name="Count of Blue_Widgets_Sold" fld="11" subtotal="count" baseField="0" baseItem="0" numFmtId="41"/>
    <dataField name="Sum of Insurance_Sales" fld="16" baseField="0" baseItem="0" numFmtId="43"/>
    <dataField name="Sum of Total_Widget_Sales" fld="14" baseField="0" baseItem="0" numFmtId="43"/>
    <dataField name="Sum of Total_Sales" fld="17" baseField="0" baseItem="0" numFmtId="43"/>
  </dataFields>
  <pivotTableStyleInfo name="PivotStyleMedium9" showRowHeaders="1" showColHeaders="1" showRowStripes="0" showColStripes="1" showLastColumn="1"/>
  <filters count="1">
    <filter fld="5" type="dateBetween" evalOrder="-1" id="1">
      <autoFilter ref="A1">
        <filterColumn colId="0">
          <customFilters and="1">
            <customFilter operator="greaterThanOrEqual" val="42736"/>
            <customFilter operator="lessThanOrEqual" val="43100"/>
          </customFilters>
        </filterColumn>
      </autoFilter>
    </filter>
  </filters>
</pivotTableDefinition>
</file>

<file path=xl/tables/table1.xml><?xml version="1.0" encoding="utf-8"?>
<table xmlns="http://schemas.openxmlformats.org/spreadsheetml/2006/main" id="1" name="Transactions_Table" displayName="Transactions_Table" ref="A1:R79" totalsRowShown="0" headerRowDxfId="63" headerRowBorderDxfId="62" tableBorderDxfId="61" totalsRowBorderDxfId="60">
  <tableColumns count="18">
    <tableColumn id="17" name="Transaction_ID" dataDxfId="59"/>
    <tableColumn id="2" name="Full_Staff_Name" dataDxfId="58"/>
    <tableColumn id="20" name="Staff_ID" dataDxfId="57">
      <calculatedColumnFormula>IF(ISNA(VLOOKUP(B2,Staff_ID_lookup,2,FALSE)),"",VLOOKUP(B2,Staff_ID_lookup,2,FALSE))</calculatedColumnFormula>
    </tableColumn>
    <tableColumn id="3" name="Customer_ID" dataDxfId="56"/>
    <tableColumn id="4" name="Customer Name" dataDxfId="55">
      <calculatedColumnFormula>IF(ISNA(VLOOKUP(D2,Customers,2,FALSE)),"",VLOOKUP(D2,Customers,2,FALSE))</calculatedColumnFormula>
    </tableColumn>
    <tableColumn id="5" name="Date" dataDxfId="54"/>
    <tableColumn id="6" name="Week Commencing" dataDxfId="53">
      <calculatedColumnFormula>IF(F2&lt;&gt;"",F2-(WEEKDAY(F2)-1)+1,"")</calculatedColumnFormula>
    </tableColumn>
    <tableColumn id="7" name="Day" dataDxfId="52">
      <calculatedColumnFormula>IF(F2&lt;&gt;"",TEXT(F2,"dddd"),"")</calculatedColumnFormula>
    </tableColumn>
    <tableColumn id="8" name="Week" dataDxfId="51">
      <calculatedColumnFormula>IF(F2&lt;&gt;"",WEEKNUM(F2),"")</calculatedColumnFormula>
    </tableColumn>
    <tableColumn id="9" name="Month" dataDxfId="50">
      <calculatedColumnFormula>IF(F2&lt;&gt;"",MONTH(F2),"")</calculatedColumnFormula>
    </tableColumn>
    <tableColumn id="10" name="Green_Widgets_Sold" dataDxfId="49"/>
    <tableColumn id="11" name="Blue_Widgets_Sold" dataDxfId="48"/>
    <tableColumn id="12" name="Green_Widgets_Sales" dataDxfId="47"/>
    <tableColumn id="13" name="Blue_Widgets_Sales" dataDxfId="46"/>
    <tableColumn id="1" name="Total_Widget_Sales" dataDxfId="45">
      <calculatedColumnFormula>Transactions_Table[[#This Row],[Green_Widgets_Sales]]+Transactions_Table[[#This Row],[Blue_Widgets_Sales]]</calculatedColumnFormula>
    </tableColumn>
    <tableColumn id="14" name="Total_Widgets_Sold" dataDxfId="44">
      <calculatedColumnFormula>Transactions_Table[[#This Row],[Green_Widgets_Sold]]+Transactions_Table[[#This Row],[Blue_Widgets_Sold]]</calculatedColumnFormula>
    </tableColumn>
    <tableColumn id="15" name="Insurance_Sales" dataDxfId="43"/>
    <tableColumn id="16" name="Total_Sales" dataDxfId="42">
      <calculatedColumnFormula>SUM(Transactions_Table[[#This Row],[Green_Widgets_Sales]]+Transactions_Table[[#This Row],[Blue_Widgets_Sales]]+Transactions_Table[[#This Row],[Insurance_Sales]])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Customers_Table" displayName="Customers_Table" ref="A1:O57" totalsRowShown="0" headerRowDxfId="41" headerRowBorderDxfId="40" tableBorderDxfId="39">
  <autoFilter ref="A1:O57"/>
  <tableColumns count="15">
    <tableColumn id="1" name="Customer ID" dataDxfId="38"/>
    <tableColumn id="2" name="Customers" dataDxfId="37"/>
    <tableColumn id="3" name="Add1" dataDxfId="36"/>
    <tableColumn id="4" name="Add2" dataDxfId="35"/>
    <tableColumn id="5" name="Add3" dataDxfId="34"/>
    <tableColumn id="6" name="County" dataDxfId="33"/>
    <tableColumn id="7" name="Postcode" dataDxfId="32"/>
    <tableColumn id="8" name="Salutation" dataDxfId="31"/>
    <tableColumn id="9" name="First Name" dataDxfId="30"/>
    <tableColumn id="10" name="Surname" dataDxfId="29"/>
    <tableColumn id="11" name="Full Name" dataDxfId="28">
      <calculatedColumnFormula>H2&amp;" "&amp;I2&amp;" "&amp;J2</calculatedColumnFormula>
    </tableColumn>
    <tableColumn id="12" name="Mobile" dataDxfId="27"/>
    <tableColumn id="13" name="email" dataDxfId="26"/>
    <tableColumn id="14" name="email opt out" dataDxfId="25"/>
    <tableColumn id="15" name="3rd Party opt out" dataDxf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Staff_Table" displayName="Staff_Table" ref="A1:L9" totalsRowShown="0" headerRowDxfId="23" headerRowBorderDxfId="22" tableBorderDxfId="21" totalsRowBorderDxfId="20">
  <autoFilter ref="A1:L9">
    <filterColumn colId="2"/>
    <filterColumn colId="3"/>
    <filterColumn colId="4"/>
    <filterColumn colId="11"/>
  </autoFilter>
  <tableColumns count="12">
    <tableColumn id="1" name="Full Name" dataDxfId="19">
      <calculatedColumnFormula>Staff_Table[[#This Row],[Firstname]]&amp;" "&amp;Staff_Table[[#This Row],[Surname]]</calculatedColumnFormula>
    </tableColumn>
    <tableColumn id="2" name="Staff ID" dataDxfId="18"/>
    <tableColumn id="13" name="Salutation" dataDxfId="17"/>
    <tableColumn id="14" name="Firstname" dataDxfId="16"/>
    <tableColumn id="15" name="Surname" dataDxfId="15"/>
    <tableColumn id="3" name="Mobile" dataDxfId="14"/>
    <tableColumn id="4" name="Add1" dataDxfId="13"/>
    <tableColumn id="5" name="Add2" dataDxfId="12"/>
    <tableColumn id="6" name="Add3" dataDxfId="11"/>
    <tableColumn id="7" name="County" dataDxfId="10"/>
    <tableColumn id="8" name="Postcode" dataDxfId="9"/>
    <tableColumn id="12" name="Email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79"/>
  <sheetViews>
    <sheetView workbookViewId="0">
      <pane xSplit="5" ySplit="1" topLeftCell="F44" activePane="bottomRight" state="frozen"/>
      <selection pane="topRight" activeCell="D1" sqref="D1"/>
      <selection pane="bottomLeft" activeCell="A2" sqref="A2"/>
      <selection pane="bottomRight"/>
    </sheetView>
  </sheetViews>
  <sheetFormatPr defaultRowHeight="15"/>
  <cols>
    <col min="1" max="1" width="11.7109375" customWidth="1"/>
    <col min="2" max="2" width="19.7109375" customWidth="1"/>
    <col min="3" max="3" width="9.42578125" customWidth="1"/>
    <col min="4" max="4" width="10.140625" customWidth="1"/>
    <col min="5" max="5" width="28.140625" customWidth="1"/>
    <col min="6" max="6" width="14.140625" customWidth="1"/>
    <col min="7" max="7" width="16.7109375" customWidth="1"/>
    <col min="8" max="8" width="12.5703125" customWidth="1"/>
    <col min="11" max="11" width="20.5703125" customWidth="1"/>
    <col min="12" max="12" width="19.140625" customWidth="1"/>
    <col min="13" max="13" width="21.28515625" customWidth="1"/>
    <col min="14" max="15" width="19.85546875" customWidth="1"/>
    <col min="16" max="16" width="19.5703125" customWidth="1"/>
    <col min="17" max="17" width="16" customWidth="1"/>
    <col min="18" max="18" width="12.5703125" customWidth="1"/>
  </cols>
  <sheetData>
    <row r="1" spans="1:18" ht="28.5" customHeight="1">
      <c r="A1" s="85" t="s">
        <v>645</v>
      </c>
      <c r="B1" s="85" t="s">
        <v>639</v>
      </c>
      <c r="C1" s="85" t="s">
        <v>646</v>
      </c>
      <c r="D1" s="85" t="s">
        <v>647</v>
      </c>
      <c r="E1" s="86" t="s">
        <v>17</v>
      </c>
      <c r="F1" s="85" t="s">
        <v>194</v>
      </c>
      <c r="G1" s="85" t="s">
        <v>197</v>
      </c>
      <c r="H1" s="85" t="s">
        <v>195</v>
      </c>
      <c r="I1" s="86" t="s">
        <v>13</v>
      </c>
      <c r="J1" s="85" t="s">
        <v>196</v>
      </c>
      <c r="K1" s="85" t="s">
        <v>644</v>
      </c>
      <c r="L1" s="85" t="s">
        <v>643</v>
      </c>
      <c r="M1" s="85" t="s">
        <v>642</v>
      </c>
      <c r="N1" s="85" t="s">
        <v>641</v>
      </c>
      <c r="O1" s="85" t="s">
        <v>640</v>
      </c>
      <c r="P1" s="85" t="s">
        <v>648</v>
      </c>
      <c r="Q1" s="85" t="s">
        <v>649</v>
      </c>
      <c r="R1" s="87" t="s">
        <v>650</v>
      </c>
    </row>
    <row r="2" spans="1:18" ht="15" customHeight="1">
      <c r="A2" s="60">
        <v>52</v>
      </c>
      <c r="B2" s="62" t="s">
        <v>9</v>
      </c>
      <c r="C2" s="32">
        <f t="shared" ref="C2:C79" si="0">IF(ISNA(VLOOKUP(B2,Staff_ID_lookup,2,FALSE)),"",VLOOKUP(B2,Staff_ID_lookup,2,FALSE))</f>
        <v>50</v>
      </c>
      <c r="D2" s="64">
        <v>4589</v>
      </c>
      <c r="E2" s="29" t="str">
        <f>IF(ISNA(VLOOKUP(D2,Customers,2,FALSE)),"",VLOOKUP(D2,Customers,2,FALSE))</f>
        <v>Wilton's Fine Products Ltd</v>
      </c>
      <c r="F2" s="66">
        <v>42738</v>
      </c>
      <c r="G2" s="18">
        <f>IF(F2&lt;&gt;"",F2-(WEEKDAY(F2)-1)+1,"")</f>
        <v>42737</v>
      </c>
      <c r="H2" s="19" t="str">
        <f t="shared" ref="H2:H79" si="1">IF(F2&lt;&gt;"",TEXT(F2,"dddd"),"")</f>
        <v>Tuesday</v>
      </c>
      <c r="I2" s="20">
        <f t="shared" ref="I2:I79" si="2">IF(F2&lt;&gt;"",WEEKNUM(F2),"")</f>
        <v>1</v>
      </c>
      <c r="J2" s="21">
        <f t="shared" ref="J2:J79" si="3">IF(F2&lt;&gt;"",MONTH(F2),"")</f>
        <v>1</v>
      </c>
      <c r="K2" s="70">
        <v>1</v>
      </c>
      <c r="L2" s="70">
        <v>0</v>
      </c>
      <c r="M2" s="70">
        <v>500</v>
      </c>
      <c r="N2" s="71">
        <v>0</v>
      </c>
      <c r="O2" s="26">
        <f>Transactions_Table[[#This Row],[Green_Widgets_Sales]]+Transactions_Table[[#This Row],[Blue_Widgets_Sales]]</f>
        <v>500</v>
      </c>
      <c r="P2" s="28">
        <f>Transactions_Table[[#This Row],[Green_Widgets_Sold]]+Transactions_Table[[#This Row],[Blue_Widgets_Sold]]</f>
        <v>1</v>
      </c>
      <c r="Q2" s="95">
        <v>0</v>
      </c>
      <c r="R2" s="34">
        <f>SUM(Transactions_Table[[#This Row],[Green_Widgets_Sales]]+Transactions_Table[[#This Row],[Blue_Widgets_Sales]]+Transactions_Table[[#This Row],[Insurance_Sales]])</f>
        <v>500</v>
      </c>
    </row>
    <row r="3" spans="1:18">
      <c r="A3" s="61">
        <v>53</v>
      </c>
      <c r="B3" s="63" t="s">
        <v>5</v>
      </c>
      <c r="C3" s="32">
        <f t="shared" si="0"/>
        <v>51</v>
      </c>
      <c r="D3" s="63">
        <v>4583</v>
      </c>
      <c r="E3" s="30" t="str">
        <f t="shared" ref="E3:E79" si="4">IF(ISNA(VLOOKUP(D3,Customers,2,FALSE)),"",VLOOKUP(D3,Customers,2,FALSE))</f>
        <v>Quentin's Cabins Ltd</v>
      </c>
      <c r="F3" s="67">
        <v>42738</v>
      </c>
      <c r="G3" s="18">
        <f t="shared" ref="G3:G19" si="5">IF(F3&lt;&gt;"",F3-(WEEKDAY(F3)-1)+1,"")</f>
        <v>42737</v>
      </c>
      <c r="H3" s="22" t="str">
        <f t="shared" si="1"/>
        <v>Tuesday</v>
      </c>
      <c r="I3" s="23">
        <f t="shared" si="2"/>
        <v>1</v>
      </c>
      <c r="J3" s="23">
        <f t="shared" si="3"/>
        <v>1</v>
      </c>
      <c r="K3" s="61">
        <v>1</v>
      </c>
      <c r="L3" s="61">
        <v>3</v>
      </c>
      <c r="M3" s="61">
        <v>500</v>
      </c>
      <c r="N3" s="61">
        <v>1800</v>
      </c>
      <c r="O3" s="27">
        <f>Transactions_Table[[#This Row],[Green_Widgets_Sales]]+Transactions_Table[[#This Row],[Blue_Widgets_Sales]]</f>
        <v>2300</v>
      </c>
      <c r="P3" s="27">
        <f>Transactions_Table[[#This Row],[Green_Widgets_Sold]]+Transactions_Table[[#This Row],[Blue_Widgets_Sold]]</f>
        <v>4</v>
      </c>
      <c r="Q3" s="96">
        <v>100</v>
      </c>
      <c r="R3" s="35">
        <f>SUM(Transactions_Table[[#This Row],[Green_Widgets_Sales]]+Transactions_Table[[#This Row],[Blue_Widgets_Sales]]+Transactions_Table[[#This Row],[Insurance_Sales]])</f>
        <v>2400</v>
      </c>
    </row>
    <row r="4" spans="1:18">
      <c r="A4" s="61">
        <v>54</v>
      </c>
      <c r="B4" s="63" t="s">
        <v>6</v>
      </c>
      <c r="C4" s="32">
        <f t="shared" si="0"/>
        <v>52</v>
      </c>
      <c r="D4" s="63">
        <v>4568</v>
      </c>
      <c r="E4" s="30" t="str">
        <f t="shared" si="4"/>
        <v>Billingham's of Braithwaite Ltd</v>
      </c>
      <c r="F4" s="68">
        <v>42739</v>
      </c>
      <c r="G4" s="18">
        <f t="shared" si="5"/>
        <v>42737</v>
      </c>
      <c r="H4" s="22" t="str">
        <f t="shared" si="1"/>
        <v>Wednesday</v>
      </c>
      <c r="I4" s="23">
        <f t="shared" si="2"/>
        <v>1</v>
      </c>
      <c r="J4" s="23">
        <f t="shared" si="3"/>
        <v>1</v>
      </c>
      <c r="K4" s="61">
        <v>2</v>
      </c>
      <c r="L4" s="61">
        <v>0</v>
      </c>
      <c r="M4" s="61">
        <v>1000</v>
      </c>
      <c r="N4" s="61">
        <v>0</v>
      </c>
      <c r="O4" s="27">
        <f>Transactions_Table[[#This Row],[Green_Widgets_Sales]]+Transactions_Table[[#This Row],[Blue_Widgets_Sales]]</f>
        <v>1000</v>
      </c>
      <c r="P4" s="27">
        <f>Transactions_Table[[#This Row],[Green_Widgets_Sold]]+Transactions_Table[[#This Row],[Blue_Widgets_Sold]]</f>
        <v>2</v>
      </c>
      <c r="Q4" s="96">
        <v>100</v>
      </c>
      <c r="R4" s="35">
        <f>SUM(Transactions_Table[[#This Row],[Green_Widgets_Sales]]+Transactions_Table[[#This Row],[Blue_Widgets_Sales]]+Transactions_Table[[#This Row],[Insurance_Sales]])</f>
        <v>1100</v>
      </c>
    </row>
    <row r="5" spans="1:18">
      <c r="A5" s="61">
        <v>55</v>
      </c>
      <c r="B5" s="63" t="s">
        <v>10</v>
      </c>
      <c r="C5" s="32">
        <f t="shared" si="0"/>
        <v>53</v>
      </c>
      <c r="D5" s="63">
        <v>4570</v>
      </c>
      <c r="E5" s="30" t="str">
        <f t="shared" si="4"/>
        <v>Dimbleby PLC</v>
      </c>
      <c r="F5" s="68">
        <v>42739</v>
      </c>
      <c r="G5" s="18">
        <f t="shared" si="5"/>
        <v>42737</v>
      </c>
      <c r="H5" s="22" t="str">
        <f t="shared" si="1"/>
        <v>Wednesday</v>
      </c>
      <c r="I5" s="23">
        <f t="shared" si="2"/>
        <v>1</v>
      </c>
      <c r="J5" s="23">
        <f t="shared" si="3"/>
        <v>1</v>
      </c>
      <c r="K5" s="61">
        <v>4</v>
      </c>
      <c r="L5" s="61">
        <v>8</v>
      </c>
      <c r="M5" s="61">
        <v>2000</v>
      </c>
      <c r="N5" s="61">
        <v>4500</v>
      </c>
      <c r="O5" s="27">
        <f>Transactions_Table[[#This Row],[Green_Widgets_Sales]]+Transactions_Table[[#This Row],[Blue_Widgets_Sales]]</f>
        <v>6500</v>
      </c>
      <c r="P5" s="27">
        <f>Transactions_Table[[#This Row],[Green_Widgets_Sold]]+Transactions_Table[[#This Row],[Blue_Widgets_Sold]]</f>
        <v>12</v>
      </c>
      <c r="Q5" s="96">
        <v>0</v>
      </c>
      <c r="R5" s="35">
        <f>SUM(Transactions_Table[[#This Row],[Green_Widgets_Sales]]+Transactions_Table[[#This Row],[Blue_Widgets_Sales]]+Transactions_Table[[#This Row],[Insurance_Sales]])</f>
        <v>6500</v>
      </c>
    </row>
    <row r="6" spans="1:18">
      <c r="A6" s="61">
        <v>56</v>
      </c>
      <c r="B6" s="63" t="s">
        <v>11</v>
      </c>
      <c r="C6" s="32">
        <f t="shared" si="0"/>
        <v>55</v>
      </c>
      <c r="D6" s="63">
        <v>4582</v>
      </c>
      <c r="E6" s="30" t="str">
        <f t="shared" si="4"/>
        <v>Peacock &amp; Bradshaw Ltd</v>
      </c>
      <c r="F6" s="68">
        <v>42740</v>
      </c>
      <c r="G6" s="18">
        <f t="shared" si="5"/>
        <v>42737</v>
      </c>
      <c r="H6" s="22" t="str">
        <f t="shared" si="1"/>
        <v>Thursday</v>
      </c>
      <c r="I6" s="23">
        <f t="shared" si="2"/>
        <v>1</v>
      </c>
      <c r="J6" s="23">
        <f t="shared" si="3"/>
        <v>1</v>
      </c>
      <c r="K6" s="61">
        <v>5</v>
      </c>
      <c r="L6" s="61">
        <v>5</v>
      </c>
      <c r="M6" s="61">
        <v>2500</v>
      </c>
      <c r="N6" s="61">
        <v>3000</v>
      </c>
      <c r="O6" s="27">
        <f>Transactions_Table[[#This Row],[Green_Widgets_Sales]]+Transactions_Table[[#This Row],[Blue_Widgets_Sales]]</f>
        <v>5500</v>
      </c>
      <c r="P6" s="27">
        <f>Transactions_Table[[#This Row],[Green_Widgets_Sold]]+Transactions_Table[[#This Row],[Blue_Widgets_Sold]]</f>
        <v>10</v>
      </c>
      <c r="Q6" s="96">
        <v>100</v>
      </c>
      <c r="R6" s="35">
        <f>SUM(Transactions_Table[[#This Row],[Green_Widgets_Sales]]+Transactions_Table[[#This Row],[Blue_Widgets_Sales]]+Transactions_Table[[#This Row],[Insurance_Sales]])</f>
        <v>5600</v>
      </c>
    </row>
    <row r="7" spans="1:18">
      <c r="A7" s="61">
        <v>57</v>
      </c>
      <c r="B7" s="63" t="s">
        <v>8</v>
      </c>
      <c r="C7" s="32">
        <f t="shared" si="0"/>
        <v>56</v>
      </c>
      <c r="D7" s="63">
        <v>4582</v>
      </c>
      <c r="E7" s="30" t="str">
        <f t="shared" si="4"/>
        <v>Peacock &amp; Bradshaw Ltd</v>
      </c>
      <c r="F7" s="68">
        <v>42740</v>
      </c>
      <c r="G7" s="18">
        <f t="shared" si="5"/>
        <v>42737</v>
      </c>
      <c r="H7" s="22" t="str">
        <f t="shared" si="1"/>
        <v>Thursday</v>
      </c>
      <c r="I7" s="23">
        <f t="shared" si="2"/>
        <v>1</v>
      </c>
      <c r="J7" s="23">
        <f t="shared" si="3"/>
        <v>1</v>
      </c>
      <c r="K7" s="61">
        <v>2</v>
      </c>
      <c r="L7" s="61">
        <v>3</v>
      </c>
      <c r="M7" s="61">
        <v>1000</v>
      </c>
      <c r="N7" s="61">
        <v>1800</v>
      </c>
      <c r="O7" s="27">
        <f>Transactions_Table[[#This Row],[Green_Widgets_Sales]]+Transactions_Table[[#This Row],[Blue_Widgets_Sales]]</f>
        <v>2800</v>
      </c>
      <c r="P7" s="27">
        <f>Transactions_Table[[#This Row],[Green_Widgets_Sold]]+Transactions_Table[[#This Row],[Blue_Widgets_Sold]]</f>
        <v>5</v>
      </c>
      <c r="Q7" s="96">
        <v>0</v>
      </c>
      <c r="R7" s="35">
        <f>SUM(Transactions_Table[[#This Row],[Green_Widgets_Sales]]+Transactions_Table[[#This Row],[Blue_Widgets_Sales]]+Transactions_Table[[#This Row],[Insurance_Sales]])</f>
        <v>2800</v>
      </c>
    </row>
    <row r="8" spans="1:18">
      <c r="A8" s="61">
        <v>58</v>
      </c>
      <c r="B8" s="63" t="s">
        <v>9</v>
      </c>
      <c r="C8" s="32">
        <f t="shared" si="0"/>
        <v>50</v>
      </c>
      <c r="D8" s="63">
        <v>4587</v>
      </c>
      <c r="E8" s="30" t="str">
        <f t="shared" si="4"/>
        <v>United Uniforms Ltd</v>
      </c>
      <c r="F8" s="68">
        <v>42744</v>
      </c>
      <c r="G8" s="18">
        <f t="shared" si="5"/>
        <v>42744</v>
      </c>
      <c r="H8" s="22" t="str">
        <f t="shared" si="1"/>
        <v>Monday</v>
      </c>
      <c r="I8" s="23">
        <f t="shared" si="2"/>
        <v>2</v>
      </c>
      <c r="J8" s="23">
        <f t="shared" si="3"/>
        <v>1</v>
      </c>
      <c r="K8" s="61">
        <v>3</v>
      </c>
      <c r="L8" s="61">
        <v>1</v>
      </c>
      <c r="M8" s="61">
        <v>1500</v>
      </c>
      <c r="N8" s="61">
        <v>600</v>
      </c>
      <c r="O8" s="27">
        <f>Transactions_Table[[#This Row],[Green_Widgets_Sales]]+Transactions_Table[[#This Row],[Blue_Widgets_Sales]]</f>
        <v>2100</v>
      </c>
      <c r="P8" s="27">
        <f>Transactions_Table[[#This Row],[Green_Widgets_Sold]]+Transactions_Table[[#This Row],[Blue_Widgets_Sold]]</f>
        <v>4</v>
      </c>
      <c r="Q8" s="96">
        <v>0</v>
      </c>
      <c r="R8" s="35">
        <f>SUM(Transactions_Table[[#This Row],[Green_Widgets_Sales]]+Transactions_Table[[#This Row],[Blue_Widgets_Sales]]+Transactions_Table[[#This Row],[Insurance_Sales]])</f>
        <v>2100</v>
      </c>
    </row>
    <row r="9" spans="1:18">
      <c r="A9" s="61">
        <v>59</v>
      </c>
      <c r="B9" s="63" t="s">
        <v>5</v>
      </c>
      <c r="C9" s="32">
        <f t="shared" si="0"/>
        <v>51</v>
      </c>
      <c r="D9" s="63">
        <v>4589</v>
      </c>
      <c r="E9" s="30" t="str">
        <f t="shared" si="4"/>
        <v>Wilton's Fine Products Ltd</v>
      </c>
      <c r="F9" s="68">
        <v>42744</v>
      </c>
      <c r="G9" s="18">
        <f t="shared" si="5"/>
        <v>42744</v>
      </c>
      <c r="H9" s="22" t="str">
        <f t="shared" si="1"/>
        <v>Monday</v>
      </c>
      <c r="I9" s="23">
        <f t="shared" si="2"/>
        <v>2</v>
      </c>
      <c r="J9" s="23">
        <f t="shared" si="3"/>
        <v>1</v>
      </c>
      <c r="K9" s="61">
        <v>3</v>
      </c>
      <c r="L9" s="61">
        <v>1</v>
      </c>
      <c r="M9" s="61">
        <v>1500</v>
      </c>
      <c r="N9" s="61">
        <v>600</v>
      </c>
      <c r="O9" s="27">
        <f>Transactions_Table[[#This Row],[Green_Widgets_Sales]]+Transactions_Table[[#This Row],[Blue_Widgets_Sales]]</f>
        <v>2100</v>
      </c>
      <c r="P9" s="27">
        <f>Transactions_Table[[#This Row],[Green_Widgets_Sold]]+Transactions_Table[[#This Row],[Blue_Widgets_Sold]]</f>
        <v>4</v>
      </c>
      <c r="Q9" s="96">
        <v>100</v>
      </c>
      <c r="R9" s="35">
        <f>SUM(Transactions_Table[[#This Row],[Green_Widgets_Sales]]+Transactions_Table[[#This Row],[Blue_Widgets_Sales]]+Transactions_Table[[#This Row],[Insurance_Sales]])</f>
        <v>2200</v>
      </c>
    </row>
    <row r="10" spans="1:18">
      <c r="A10" s="61">
        <v>60</v>
      </c>
      <c r="B10" s="63" t="s">
        <v>6</v>
      </c>
      <c r="C10" s="32">
        <f t="shared" si="0"/>
        <v>52</v>
      </c>
      <c r="D10" s="63">
        <v>4582</v>
      </c>
      <c r="E10" s="30" t="str">
        <f t="shared" si="4"/>
        <v>Peacock &amp; Bradshaw Ltd</v>
      </c>
      <c r="F10" s="68">
        <v>42745</v>
      </c>
      <c r="G10" s="18">
        <f t="shared" si="5"/>
        <v>42744</v>
      </c>
      <c r="H10" s="22" t="str">
        <f t="shared" si="1"/>
        <v>Tuesday</v>
      </c>
      <c r="I10" s="23">
        <f t="shared" si="2"/>
        <v>2</v>
      </c>
      <c r="J10" s="23">
        <f t="shared" si="3"/>
        <v>1</v>
      </c>
      <c r="K10" s="61">
        <v>4</v>
      </c>
      <c r="L10" s="61">
        <v>1</v>
      </c>
      <c r="M10" s="61">
        <v>2000</v>
      </c>
      <c r="N10" s="61">
        <v>600</v>
      </c>
      <c r="O10" s="27">
        <f>Transactions_Table[[#This Row],[Green_Widgets_Sales]]+Transactions_Table[[#This Row],[Blue_Widgets_Sales]]</f>
        <v>2600</v>
      </c>
      <c r="P10" s="27">
        <f>Transactions_Table[[#This Row],[Green_Widgets_Sold]]+Transactions_Table[[#This Row],[Blue_Widgets_Sold]]</f>
        <v>5</v>
      </c>
      <c r="Q10" s="96">
        <v>100</v>
      </c>
      <c r="R10" s="35">
        <f>SUM(Transactions_Table[[#This Row],[Green_Widgets_Sales]]+Transactions_Table[[#This Row],[Blue_Widgets_Sales]]+Transactions_Table[[#This Row],[Insurance_Sales]])</f>
        <v>2700</v>
      </c>
    </row>
    <row r="11" spans="1:18">
      <c r="A11" s="61">
        <v>61</v>
      </c>
      <c r="B11" s="63" t="s">
        <v>10</v>
      </c>
      <c r="C11" s="32">
        <f t="shared" si="0"/>
        <v>53</v>
      </c>
      <c r="D11" s="63">
        <v>4568</v>
      </c>
      <c r="E11" s="30" t="str">
        <f t="shared" ref="E11:E78" si="6">IF(ISNA(VLOOKUP(D11,Customers,2,FALSE)),"",VLOOKUP(D11,Customers,2,FALSE))</f>
        <v>Billingham's of Braithwaite Ltd</v>
      </c>
      <c r="F11" s="68">
        <v>42746</v>
      </c>
      <c r="G11" s="18">
        <f t="shared" si="5"/>
        <v>42744</v>
      </c>
      <c r="H11" s="22" t="str">
        <f t="shared" si="1"/>
        <v>Wednesday</v>
      </c>
      <c r="I11" s="23">
        <f t="shared" si="2"/>
        <v>2</v>
      </c>
      <c r="J11" s="23">
        <f t="shared" si="3"/>
        <v>1</v>
      </c>
      <c r="K11" s="61">
        <v>4</v>
      </c>
      <c r="L11" s="61">
        <v>1</v>
      </c>
      <c r="M11" s="61">
        <v>2000</v>
      </c>
      <c r="N11" s="61">
        <v>600</v>
      </c>
      <c r="O11" s="27">
        <f>Transactions_Table[[#This Row],[Green_Widgets_Sales]]+Transactions_Table[[#This Row],[Blue_Widgets_Sales]]</f>
        <v>2600</v>
      </c>
      <c r="P11" s="27">
        <f>Transactions_Table[[#This Row],[Green_Widgets_Sold]]+Transactions_Table[[#This Row],[Blue_Widgets_Sold]]</f>
        <v>5</v>
      </c>
      <c r="Q11" s="96">
        <v>100</v>
      </c>
      <c r="R11" s="35">
        <f>SUM(Transactions_Table[[#This Row],[Green_Widgets_Sales]]+Transactions_Table[[#This Row],[Blue_Widgets_Sales]]+Transactions_Table[[#This Row],[Insurance_Sales]])</f>
        <v>2700</v>
      </c>
    </row>
    <row r="12" spans="1:18">
      <c r="A12" s="61">
        <v>62</v>
      </c>
      <c r="B12" s="63" t="s">
        <v>11</v>
      </c>
      <c r="C12" s="32">
        <f t="shared" si="0"/>
        <v>55</v>
      </c>
      <c r="D12" s="63">
        <v>4568</v>
      </c>
      <c r="E12" s="30" t="str">
        <f t="shared" si="6"/>
        <v>Billingham's of Braithwaite Ltd</v>
      </c>
      <c r="F12" s="68">
        <v>42747</v>
      </c>
      <c r="G12" s="18">
        <f t="shared" si="5"/>
        <v>42744</v>
      </c>
      <c r="H12" s="22" t="str">
        <f t="shared" si="1"/>
        <v>Thursday</v>
      </c>
      <c r="I12" s="23">
        <f t="shared" si="2"/>
        <v>2</v>
      </c>
      <c r="J12" s="23">
        <f t="shared" si="3"/>
        <v>1</v>
      </c>
      <c r="K12" s="61">
        <v>3</v>
      </c>
      <c r="L12" s="61">
        <v>2</v>
      </c>
      <c r="M12" s="61">
        <v>1500</v>
      </c>
      <c r="N12" s="61">
        <v>1200</v>
      </c>
      <c r="O12" s="27">
        <f>Transactions_Table[[#This Row],[Green_Widgets_Sales]]+Transactions_Table[[#This Row],[Blue_Widgets_Sales]]</f>
        <v>2700</v>
      </c>
      <c r="P12" s="27">
        <f>Transactions_Table[[#This Row],[Green_Widgets_Sold]]+Transactions_Table[[#This Row],[Blue_Widgets_Sold]]</f>
        <v>5</v>
      </c>
      <c r="Q12" s="96">
        <v>100</v>
      </c>
      <c r="R12" s="35">
        <f>SUM(Transactions_Table[[#This Row],[Green_Widgets_Sales]]+Transactions_Table[[#This Row],[Blue_Widgets_Sales]]+Transactions_Table[[#This Row],[Insurance_Sales]])</f>
        <v>2800</v>
      </c>
    </row>
    <row r="13" spans="1:18">
      <c r="A13" s="61">
        <v>63</v>
      </c>
      <c r="B13" s="63" t="s">
        <v>5</v>
      </c>
      <c r="C13" s="32">
        <f>IF(ISNA(VLOOKUP(B13,Staff_ID_lookup,2,FALSE)),"",VLOOKUP(B13,Staff_ID_lookup,2,FALSE))</f>
        <v>51</v>
      </c>
      <c r="D13" s="63">
        <v>4618</v>
      </c>
      <c r="E13" s="30" t="str">
        <f>IF(ISNA(VLOOKUP(D13,Customers,2,FALSE)),"",VLOOKUP(D13,Customers,2,FALSE))</f>
        <v>Zen Products Ltd</v>
      </c>
      <c r="F13" s="68">
        <v>42747</v>
      </c>
      <c r="G13" s="18">
        <f>IF(F13&lt;&gt;"",F13-(WEEKDAY(F13)-1)+1,"")</f>
        <v>42744</v>
      </c>
      <c r="H13" s="22" t="str">
        <f>IF(F13&lt;&gt;"",TEXT(F13,"dddd"),"")</f>
        <v>Thursday</v>
      </c>
      <c r="I13" s="23">
        <f>IF(F13&lt;&gt;"",WEEKNUM(F13),"")</f>
        <v>2</v>
      </c>
      <c r="J13" s="23">
        <f>IF(F13&lt;&gt;"",MONTH(F13),"")</f>
        <v>1</v>
      </c>
      <c r="K13" s="61">
        <v>2</v>
      </c>
      <c r="L13" s="61">
        <v>0</v>
      </c>
      <c r="M13" s="61">
        <v>1000</v>
      </c>
      <c r="N13" s="61">
        <v>0</v>
      </c>
      <c r="O13" s="27">
        <f>Transactions_Table[[#This Row],[Green_Widgets_Sales]]+Transactions_Table[[#This Row],[Blue_Widgets_Sales]]</f>
        <v>1000</v>
      </c>
      <c r="P13" s="27">
        <f>Transactions_Table[[#This Row],[Green_Widgets_Sold]]+Transactions_Table[[#This Row],[Blue_Widgets_Sold]]</f>
        <v>2</v>
      </c>
      <c r="Q13" s="96">
        <v>0</v>
      </c>
      <c r="R13" s="35">
        <f>SUM(Transactions_Table[[#This Row],[Green_Widgets_Sales]]+Transactions_Table[[#This Row],[Blue_Widgets_Sales]]+Transactions_Table[[#This Row],[Insurance_Sales]])</f>
        <v>1000</v>
      </c>
    </row>
    <row r="14" spans="1:18">
      <c r="A14" s="61">
        <v>64</v>
      </c>
      <c r="B14" s="63" t="s">
        <v>8</v>
      </c>
      <c r="C14" s="32">
        <f t="shared" si="0"/>
        <v>56</v>
      </c>
      <c r="D14" s="63">
        <v>4567</v>
      </c>
      <c r="E14" s="30" t="str">
        <f t="shared" si="6"/>
        <v>Acorn Traders Ltd</v>
      </c>
      <c r="F14" s="68">
        <v>42748</v>
      </c>
      <c r="G14" s="18">
        <f t="shared" si="5"/>
        <v>42744</v>
      </c>
      <c r="H14" s="22" t="str">
        <f t="shared" si="1"/>
        <v>Friday</v>
      </c>
      <c r="I14" s="23">
        <f t="shared" si="2"/>
        <v>2</v>
      </c>
      <c r="J14" s="23">
        <f t="shared" si="3"/>
        <v>1</v>
      </c>
      <c r="K14" s="61">
        <v>7</v>
      </c>
      <c r="L14" s="61">
        <v>2</v>
      </c>
      <c r="M14" s="61">
        <v>3500</v>
      </c>
      <c r="N14" s="61">
        <v>1200</v>
      </c>
      <c r="O14" s="27">
        <f>Transactions_Table[[#This Row],[Green_Widgets_Sales]]+Transactions_Table[[#This Row],[Blue_Widgets_Sales]]</f>
        <v>4700</v>
      </c>
      <c r="P14" s="27">
        <f>Transactions_Table[[#This Row],[Green_Widgets_Sold]]+Transactions_Table[[#This Row],[Blue_Widgets_Sold]]</f>
        <v>9</v>
      </c>
      <c r="Q14" s="96">
        <v>100</v>
      </c>
      <c r="R14" s="35">
        <f>SUM(Transactions_Table[[#This Row],[Green_Widgets_Sales]]+Transactions_Table[[#This Row],[Blue_Widgets_Sales]]+Transactions_Table[[#This Row],[Insurance_Sales]])</f>
        <v>4800</v>
      </c>
    </row>
    <row r="15" spans="1:18">
      <c r="A15" s="61">
        <v>65</v>
      </c>
      <c r="B15" s="63" t="s">
        <v>9</v>
      </c>
      <c r="C15" s="32">
        <f t="shared" si="0"/>
        <v>50</v>
      </c>
      <c r="D15" s="63">
        <v>4583</v>
      </c>
      <c r="E15" s="30" t="str">
        <f t="shared" si="6"/>
        <v>Quentin's Cabins Ltd</v>
      </c>
      <c r="F15" s="68">
        <v>42751</v>
      </c>
      <c r="G15" s="18">
        <f t="shared" si="5"/>
        <v>42751</v>
      </c>
      <c r="H15" s="22" t="str">
        <f t="shared" si="1"/>
        <v>Monday</v>
      </c>
      <c r="I15" s="23">
        <f t="shared" si="2"/>
        <v>3</v>
      </c>
      <c r="J15" s="23">
        <f t="shared" si="3"/>
        <v>1</v>
      </c>
      <c r="K15" s="61">
        <v>3</v>
      </c>
      <c r="L15" s="61">
        <v>6</v>
      </c>
      <c r="M15" s="61">
        <v>1500</v>
      </c>
      <c r="N15" s="61">
        <v>3600</v>
      </c>
      <c r="O15" s="27">
        <f>Transactions_Table[[#This Row],[Green_Widgets_Sales]]+Transactions_Table[[#This Row],[Blue_Widgets_Sales]]</f>
        <v>5100</v>
      </c>
      <c r="P15" s="27">
        <f>Transactions_Table[[#This Row],[Green_Widgets_Sold]]+Transactions_Table[[#This Row],[Blue_Widgets_Sold]]</f>
        <v>9</v>
      </c>
      <c r="Q15" s="96">
        <v>0</v>
      </c>
      <c r="R15" s="35">
        <f>SUM(Transactions_Table[[#This Row],[Green_Widgets_Sales]]+Transactions_Table[[#This Row],[Blue_Widgets_Sales]]+Transactions_Table[[#This Row],[Insurance_Sales]])</f>
        <v>5100</v>
      </c>
    </row>
    <row r="16" spans="1:18">
      <c r="A16" s="61">
        <v>66</v>
      </c>
      <c r="B16" s="63" t="s">
        <v>5</v>
      </c>
      <c r="C16" s="32">
        <f t="shared" si="0"/>
        <v>51</v>
      </c>
      <c r="D16" s="63">
        <v>4584</v>
      </c>
      <c r="E16" s="30" t="str">
        <f t="shared" si="6"/>
        <v>Rena's Supplies Ltd</v>
      </c>
      <c r="F16" s="68">
        <v>42751</v>
      </c>
      <c r="G16" s="18">
        <f t="shared" si="5"/>
        <v>42751</v>
      </c>
      <c r="H16" s="22" t="str">
        <f t="shared" si="1"/>
        <v>Monday</v>
      </c>
      <c r="I16" s="23">
        <f t="shared" si="2"/>
        <v>3</v>
      </c>
      <c r="J16" s="23">
        <f t="shared" si="3"/>
        <v>1</v>
      </c>
      <c r="K16" s="61">
        <v>2</v>
      </c>
      <c r="L16" s="61">
        <v>7</v>
      </c>
      <c r="M16" s="61">
        <v>1000</v>
      </c>
      <c r="N16" s="61">
        <v>4000</v>
      </c>
      <c r="O16" s="27">
        <f>Transactions_Table[[#This Row],[Green_Widgets_Sales]]+Transactions_Table[[#This Row],[Blue_Widgets_Sales]]</f>
        <v>5000</v>
      </c>
      <c r="P16" s="27">
        <f>Transactions_Table[[#This Row],[Green_Widgets_Sold]]+Transactions_Table[[#This Row],[Blue_Widgets_Sold]]</f>
        <v>9</v>
      </c>
      <c r="Q16" s="96">
        <v>200</v>
      </c>
      <c r="R16" s="35">
        <f>SUM(Transactions_Table[[#This Row],[Green_Widgets_Sales]]+Transactions_Table[[#This Row],[Blue_Widgets_Sales]]+Transactions_Table[[#This Row],[Insurance_Sales]])</f>
        <v>5200</v>
      </c>
    </row>
    <row r="17" spans="1:18">
      <c r="A17" s="61">
        <v>67</v>
      </c>
      <c r="B17" s="63" t="s">
        <v>6</v>
      </c>
      <c r="C17" s="32">
        <f t="shared" si="0"/>
        <v>52</v>
      </c>
      <c r="D17" s="63">
        <v>4583</v>
      </c>
      <c r="E17" s="30" t="str">
        <f t="shared" si="6"/>
        <v>Quentin's Cabins Ltd</v>
      </c>
      <c r="F17" s="68">
        <v>42753</v>
      </c>
      <c r="G17" s="18">
        <f t="shared" si="5"/>
        <v>42751</v>
      </c>
      <c r="H17" s="22" t="str">
        <f t="shared" si="1"/>
        <v>Wednesday</v>
      </c>
      <c r="I17" s="23">
        <f t="shared" si="2"/>
        <v>3</v>
      </c>
      <c r="J17" s="23">
        <f t="shared" si="3"/>
        <v>1</v>
      </c>
      <c r="K17" s="61">
        <v>5</v>
      </c>
      <c r="L17" s="61">
        <v>1</v>
      </c>
      <c r="M17" s="61">
        <v>2500</v>
      </c>
      <c r="N17" s="61">
        <v>600</v>
      </c>
      <c r="O17" s="27">
        <f>Transactions_Table[[#This Row],[Green_Widgets_Sales]]+Transactions_Table[[#This Row],[Blue_Widgets_Sales]]</f>
        <v>3100</v>
      </c>
      <c r="P17" s="27">
        <f>Transactions_Table[[#This Row],[Green_Widgets_Sold]]+Transactions_Table[[#This Row],[Blue_Widgets_Sold]]</f>
        <v>6</v>
      </c>
      <c r="Q17" s="96">
        <v>0</v>
      </c>
      <c r="R17" s="35">
        <f>SUM(Transactions_Table[[#This Row],[Green_Widgets_Sales]]+Transactions_Table[[#This Row],[Blue_Widgets_Sales]]+Transactions_Table[[#This Row],[Insurance_Sales]])</f>
        <v>3100</v>
      </c>
    </row>
    <row r="18" spans="1:18">
      <c r="A18" s="61">
        <v>68</v>
      </c>
      <c r="B18" s="63" t="s">
        <v>10</v>
      </c>
      <c r="C18" s="32">
        <f t="shared" si="0"/>
        <v>53</v>
      </c>
      <c r="D18" s="63">
        <v>4585</v>
      </c>
      <c r="E18" s="30" t="str">
        <f t="shared" si="6"/>
        <v>Shenley Shovels Ltd</v>
      </c>
      <c r="F18" s="68">
        <v>42755</v>
      </c>
      <c r="G18" s="18">
        <f t="shared" si="5"/>
        <v>42751</v>
      </c>
      <c r="H18" s="22" t="str">
        <f t="shared" si="1"/>
        <v>Friday</v>
      </c>
      <c r="I18" s="23">
        <f t="shared" si="2"/>
        <v>3</v>
      </c>
      <c r="J18" s="23">
        <f t="shared" si="3"/>
        <v>1</v>
      </c>
      <c r="K18" s="61">
        <v>6</v>
      </c>
      <c r="L18" s="61">
        <v>6</v>
      </c>
      <c r="M18" s="61">
        <v>3000</v>
      </c>
      <c r="N18" s="61">
        <v>3500</v>
      </c>
      <c r="O18" s="27">
        <f>Transactions_Table[[#This Row],[Green_Widgets_Sales]]+Transactions_Table[[#This Row],[Blue_Widgets_Sales]]</f>
        <v>6500</v>
      </c>
      <c r="P18" s="27">
        <f>Transactions_Table[[#This Row],[Green_Widgets_Sold]]+Transactions_Table[[#This Row],[Blue_Widgets_Sold]]</f>
        <v>12</v>
      </c>
      <c r="Q18" s="96">
        <v>100</v>
      </c>
      <c r="R18" s="35">
        <f>SUM(Transactions_Table[[#This Row],[Green_Widgets_Sales]]+Transactions_Table[[#This Row],[Blue_Widgets_Sales]]+Transactions_Table[[#This Row],[Insurance_Sales]])</f>
        <v>6600</v>
      </c>
    </row>
    <row r="19" spans="1:18">
      <c r="A19" s="61">
        <v>69</v>
      </c>
      <c r="B19" s="63" t="s">
        <v>11</v>
      </c>
      <c r="C19" s="32">
        <f t="shared" si="0"/>
        <v>55</v>
      </c>
      <c r="D19" s="63">
        <v>4616</v>
      </c>
      <c r="E19" s="30" t="str">
        <f t="shared" si="6"/>
        <v>X-cel Ltd</v>
      </c>
      <c r="F19" s="68">
        <v>42755</v>
      </c>
      <c r="G19" s="18">
        <f t="shared" si="5"/>
        <v>42751</v>
      </c>
      <c r="H19" s="22" t="str">
        <f t="shared" si="1"/>
        <v>Friday</v>
      </c>
      <c r="I19" s="23">
        <f t="shared" si="2"/>
        <v>3</v>
      </c>
      <c r="J19" s="23">
        <f t="shared" si="3"/>
        <v>1</v>
      </c>
      <c r="K19" s="61">
        <v>4</v>
      </c>
      <c r="L19" s="61">
        <v>5</v>
      </c>
      <c r="M19" s="61">
        <v>2000</v>
      </c>
      <c r="N19" s="61">
        <v>3000</v>
      </c>
      <c r="O19" s="27">
        <f>Transactions_Table[[#This Row],[Green_Widgets_Sales]]+Transactions_Table[[#This Row],[Blue_Widgets_Sales]]</f>
        <v>5000</v>
      </c>
      <c r="P19" s="27">
        <f>Transactions_Table[[#This Row],[Green_Widgets_Sold]]+Transactions_Table[[#This Row],[Blue_Widgets_Sold]]</f>
        <v>9</v>
      </c>
      <c r="Q19" s="96">
        <v>100</v>
      </c>
      <c r="R19" s="35">
        <f>SUM(Transactions_Table[[#This Row],[Green_Widgets_Sales]]+Transactions_Table[[#This Row],[Blue_Widgets_Sales]]+Transactions_Table[[#This Row],[Insurance_Sales]])</f>
        <v>5100</v>
      </c>
    </row>
    <row r="20" spans="1:18">
      <c r="A20" s="61">
        <v>70</v>
      </c>
      <c r="B20" s="63" t="s">
        <v>8</v>
      </c>
      <c r="C20" s="32">
        <f t="shared" si="0"/>
        <v>56</v>
      </c>
      <c r="D20" s="63">
        <v>4617</v>
      </c>
      <c r="E20" s="30" t="str">
        <f t="shared" ref="E20:E51" si="7">IF(ISNA(VLOOKUP(D20,Customers,2,FALSE)),"",VLOOKUP(D20,Customers,2,FALSE))</f>
        <v>Yeovil Yards Ltd</v>
      </c>
      <c r="F20" s="68">
        <v>42755</v>
      </c>
      <c r="G20" s="22">
        <f t="shared" ref="G20:G79" si="8">IF(F20&lt;&gt;"",F20-(WEEKDAY(F20)-1)+1,"")</f>
        <v>42751</v>
      </c>
      <c r="H20" s="22" t="str">
        <f t="shared" si="1"/>
        <v>Friday</v>
      </c>
      <c r="I20" s="23">
        <f t="shared" si="2"/>
        <v>3</v>
      </c>
      <c r="J20" s="23">
        <f t="shared" si="3"/>
        <v>1</v>
      </c>
      <c r="K20" s="61">
        <v>6</v>
      </c>
      <c r="L20" s="61">
        <v>6</v>
      </c>
      <c r="M20" s="61">
        <v>3000</v>
      </c>
      <c r="N20" s="61">
        <v>3600</v>
      </c>
      <c r="O20" s="27">
        <f>Transactions_Table[[#This Row],[Green_Widgets_Sales]]+Transactions_Table[[#This Row],[Blue_Widgets_Sales]]</f>
        <v>6600</v>
      </c>
      <c r="P20" s="27">
        <f>Transactions_Table[[#This Row],[Green_Widgets_Sold]]+Transactions_Table[[#This Row],[Blue_Widgets_Sold]]</f>
        <v>12</v>
      </c>
      <c r="Q20" s="96">
        <v>0</v>
      </c>
      <c r="R20" s="35">
        <f>SUM(Transactions_Table[[#This Row],[Green_Widgets_Sales]]+Transactions_Table[[#This Row],[Blue_Widgets_Sales]]+Transactions_Table[[#This Row],[Insurance_Sales]])</f>
        <v>6600</v>
      </c>
    </row>
    <row r="21" spans="1:18">
      <c r="A21" s="61">
        <v>71</v>
      </c>
      <c r="B21" s="63" t="s">
        <v>9</v>
      </c>
      <c r="C21" s="32">
        <f t="shared" ref="C21:C52" si="9">IF(ISNA(VLOOKUP(B21,Staff_ID_lookup,2,FALSE)),"",VLOOKUP(B21,Staff_ID_lookup,2,FALSE))</f>
        <v>50</v>
      </c>
      <c r="D21" s="63">
        <v>4618</v>
      </c>
      <c r="E21" s="30" t="str">
        <f t="shared" si="7"/>
        <v>Zen Products Ltd</v>
      </c>
      <c r="F21" s="68">
        <v>42760</v>
      </c>
      <c r="G21" s="22">
        <f t="shared" ref="G21:G52" si="10">IF(F21&lt;&gt;"",F21-(WEEKDAY(F21)-1)+1,"")</f>
        <v>42758</v>
      </c>
      <c r="H21" s="22" t="str">
        <f t="shared" ref="H21:H52" si="11">IF(F21&lt;&gt;"",TEXT(F21,"dddd"),"")</f>
        <v>Wednesday</v>
      </c>
      <c r="I21" s="23">
        <f t="shared" ref="I21:I52" si="12">IF(F21&lt;&gt;"",WEEKNUM(F21),"")</f>
        <v>4</v>
      </c>
      <c r="J21" s="23">
        <f t="shared" ref="J21:J52" si="13">IF(F21&lt;&gt;"",MONTH(F21),"")</f>
        <v>1</v>
      </c>
      <c r="K21" s="61">
        <v>3</v>
      </c>
      <c r="L21" s="61">
        <v>3</v>
      </c>
      <c r="M21" s="61">
        <v>1500</v>
      </c>
      <c r="N21" s="61">
        <v>1800</v>
      </c>
      <c r="O21" s="27">
        <f>Transactions_Table[[#This Row],[Green_Widgets_Sales]]+Transactions_Table[[#This Row],[Blue_Widgets_Sales]]</f>
        <v>3300</v>
      </c>
      <c r="P21" s="27">
        <f>Transactions_Table[[#This Row],[Green_Widgets_Sold]]+Transactions_Table[[#This Row],[Blue_Widgets_Sold]]</f>
        <v>6</v>
      </c>
      <c r="Q21" s="96">
        <v>0</v>
      </c>
      <c r="R21" s="35">
        <f>SUM(Transactions_Table[[#This Row],[Green_Widgets_Sales]]+Transactions_Table[[#This Row],[Blue_Widgets_Sales]]+Transactions_Table[[#This Row],[Insurance_Sales]])</f>
        <v>3300</v>
      </c>
    </row>
    <row r="22" spans="1:18">
      <c r="A22" s="61">
        <v>72</v>
      </c>
      <c r="B22" s="63" t="s">
        <v>5</v>
      </c>
      <c r="C22" s="32">
        <f t="shared" si="9"/>
        <v>51</v>
      </c>
      <c r="D22" s="63">
        <v>4587</v>
      </c>
      <c r="E22" s="30" t="str">
        <f t="shared" si="7"/>
        <v>United Uniforms Ltd</v>
      </c>
      <c r="F22" s="68">
        <v>42760</v>
      </c>
      <c r="G22" s="22">
        <f t="shared" si="10"/>
        <v>42758</v>
      </c>
      <c r="H22" s="22" t="str">
        <f t="shared" si="11"/>
        <v>Wednesday</v>
      </c>
      <c r="I22" s="23">
        <f t="shared" si="12"/>
        <v>4</v>
      </c>
      <c r="J22" s="23">
        <f t="shared" si="13"/>
        <v>1</v>
      </c>
      <c r="K22" s="61">
        <v>2</v>
      </c>
      <c r="L22" s="61">
        <v>4</v>
      </c>
      <c r="M22" s="61">
        <v>1000</v>
      </c>
      <c r="N22" s="61">
        <v>2400</v>
      </c>
      <c r="O22" s="27">
        <f>Transactions_Table[[#This Row],[Green_Widgets_Sales]]+Transactions_Table[[#This Row],[Blue_Widgets_Sales]]</f>
        <v>3400</v>
      </c>
      <c r="P22" s="27">
        <f>Transactions_Table[[#This Row],[Green_Widgets_Sold]]+Transactions_Table[[#This Row],[Blue_Widgets_Sold]]</f>
        <v>6</v>
      </c>
      <c r="Q22" s="96">
        <v>0</v>
      </c>
      <c r="R22" s="35">
        <f>SUM(Transactions_Table[[#This Row],[Green_Widgets_Sales]]+Transactions_Table[[#This Row],[Blue_Widgets_Sales]]+Transactions_Table[[#This Row],[Insurance_Sales]])</f>
        <v>3400</v>
      </c>
    </row>
    <row r="23" spans="1:18">
      <c r="A23" s="61">
        <v>73</v>
      </c>
      <c r="B23" s="63" t="s">
        <v>6</v>
      </c>
      <c r="C23" s="32">
        <f t="shared" si="9"/>
        <v>52</v>
      </c>
      <c r="D23" s="63">
        <v>4589</v>
      </c>
      <c r="E23" s="30" t="str">
        <f t="shared" si="7"/>
        <v>Wilton's Fine Products Ltd</v>
      </c>
      <c r="F23" s="68">
        <v>42760</v>
      </c>
      <c r="G23" s="22">
        <f t="shared" si="10"/>
        <v>42758</v>
      </c>
      <c r="H23" s="22" t="str">
        <f t="shared" si="11"/>
        <v>Wednesday</v>
      </c>
      <c r="I23" s="23">
        <f t="shared" si="12"/>
        <v>4</v>
      </c>
      <c r="J23" s="23">
        <f t="shared" si="13"/>
        <v>1</v>
      </c>
      <c r="K23" s="61">
        <v>7</v>
      </c>
      <c r="L23" s="61">
        <v>2</v>
      </c>
      <c r="M23" s="61">
        <v>3300</v>
      </c>
      <c r="N23" s="61">
        <v>1200</v>
      </c>
      <c r="O23" s="27">
        <f>Transactions_Table[[#This Row],[Green_Widgets_Sales]]+Transactions_Table[[#This Row],[Blue_Widgets_Sales]]</f>
        <v>4500</v>
      </c>
      <c r="P23" s="27">
        <f>Transactions_Table[[#This Row],[Green_Widgets_Sold]]+Transactions_Table[[#This Row],[Blue_Widgets_Sold]]</f>
        <v>9</v>
      </c>
      <c r="Q23" s="96">
        <v>0</v>
      </c>
      <c r="R23" s="35">
        <f>SUM(Transactions_Table[[#This Row],[Green_Widgets_Sales]]+Transactions_Table[[#This Row],[Blue_Widgets_Sales]]+Transactions_Table[[#This Row],[Insurance_Sales]])</f>
        <v>4500</v>
      </c>
    </row>
    <row r="24" spans="1:18">
      <c r="A24" s="61">
        <v>74</v>
      </c>
      <c r="B24" s="63" t="s">
        <v>5</v>
      </c>
      <c r="C24" s="32">
        <f t="shared" si="9"/>
        <v>51</v>
      </c>
      <c r="D24" s="63">
        <v>4567</v>
      </c>
      <c r="E24" s="30" t="str">
        <f t="shared" si="7"/>
        <v>Acorn Traders Ltd</v>
      </c>
      <c r="F24" s="68">
        <v>42760</v>
      </c>
      <c r="G24" s="22">
        <f t="shared" si="10"/>
        <v>42758</v>
      </c>
      <c r="H24" s="22" t="str">
        <f t="shared" si="11"/>
        <v>Wednesday</v>
      </c>
      <c r="I24" s="23">
        <f t="shared" si="12"/>
        <v>4</v>
      </c>
      <c r="J24" s="23">
        <f t="shared" si="13"/>
        <v>1</v>
      </c>
      <c r="K24" s="61">
        <v>0</v>
      </c>
      <c r="L24" s="61">
        <v>2</v>
      </c>
      <c r="M24" s="61">
        <v>1200</v>
      </c>
      <c r="N24" s="61">
        <v>0</v>
      </c>
      <c r="O24" s="27">
        <f>Transactions_Table[[#This Row],[Green_Widgets_Sales]]+Transactions_Table[[#This Row],[Blue_Widgets_Sales]]</f>
        <v>1200</v>
      </c>
      <c r="P24" s="27">
        <f>Transactions_Table[[#This Row],[Green_Widgets_Sold]]+Transactions_Table[[#This Row],[Blue_Widgets_Sold]]</f>
        <v>2</v>
      </c>
      <c r="Q24" s="96">
        <v>0</v>
      </c>
      <c r="R24" s="35">
        <f>SUM(Transactions_Table[[#This Row],[Green_Widgets_Sales]]+Transactions_Table[[#This Row],[Blue_Widgets_Sales]]+Transactions_Table[[#This Row],[Insurance_Sales]])</f>
        <v>1200</v>
      </c>
    </row>
    <row r="25" spans="1:18">
      <c r="A25" s="61">
        <v>75</v>
      </c>
      <c r="B25" s="63" t="s">
        <v>10</v>
      </c>
      <c r="C25" s="32">
        <f t="shared" si="9"/>
        <v>53</v>
      </c>
      <c r="D25" s="63">
        <v>4570</v>
      </c>
      <c r="E25" s="30" t="str">
        <f t="shared" si="7"/>
        <v>Dimbleby PLC</v>
      </c>
      <c r="F25" s="68">
        <v>42760</v>
      </c>
      <c r="G25" s="22">
        <f t="shared" si="10"/>
        <v>42758</v>
      </c>
      <c r="H25" s="22" t="str">
        <f t="shared" si="11"/>
        <v>Wednesday</v>
      </c>
      <c r="I25" s="23">
        <f t="shared" si="12"/>
        <v>4</v>
      </c>
      <c r="J25" s="23">
        <f t="shared" si="13"/>
        <v>1</v>
      </c>
      <c r="K25" s="61">
        <v>3</v>
      </c>
      <c r="L25" s="61">
        <v>1</v>
      </c>
      <c r="M25" s="61">
        <v>1500</v>
      </c>
      <c r="N25" s="61">
        <v>600</v>
      </c>
      <c r="O25" s="27">
        <f>Transactions_Table[[#This Row],[Green_Widgets_Sales]]+Transactions_Table[[#This Row],[Blue_Widgets_Sales]]</f>
        <v>2100</v>
      </c>
      <c r="P25" s="27">
        <f>Transactions_Table[[#This Row],[Green_Widgets_Sold]]+Transactions_Table[[#This Row],[Blue_Widgets_Sold]]</f>
        <v>4</v>
      </c>
      <c r="Q25" s="96">
        <v>0</v>
      </c>
      <c r="R25" s="35">
        <f>SUM(Transactions_Table[[#This Row],[Green_Widgets_Sales]]+Transactions_Table[[#This Row],[Blue_Widgets_Sales]]+Transactions_Table[[#This Row],[Insurance_Sales]])</f>
        <v>2100</v>
      </c>
    </row>
    <row r="26" spans="1:18">
      <c r="A26" s="61">
        <v>76</v>
      </c>
      <c r="B26" s="63" t="s">
        <v>6</v>
      </c>
      <c r="C26" s="32">
        <f t="shared" si="9"/>
        <v>52</v>
      </c>
      <c r="D26" s="63">
        <v>4571</v>
      </c>
      <c r="E26" s="30" t="str">
        <f t="shared" si="7"/>
        <v>East Empire Ltd</v>
      </c>
      <c r="F26" s="68">
        <v>42765</v>
      </c>
      <c r="G26" s="22">
        <f t="shared" si="10"/>
        <v>42765</v>
      </c>
      <c r="H26" s="22" t="str">
        <f t="shared" si="11"/>
        <v>Monday</v>
      </c>
      <c r="I26" s="23">
        <f t="shared" si="12"/>
        <v>5</v>
      </c>
      <c r="J26" s="23">
        <f t="shared" si="13"/>
        <v>1</v>
      </c>
      <c r="K26" s="61">
        <v>6</v>
      </c>
      <c r="L26" s="61">
        <v>1</v>
      </c>
      <c r="M26" s="61">
        <v>3000</v>
      </c>
      <c r="N26" s="61">
        <v>600</v>
      </c>
      <c r="O26" s="27">
        <f>Transactions_Table[[#This Row],[Green_Widgets_Sales]]+Transactions_Table[[#This Row],[Blue_Widgets_Sales]]</f>
        <v>3600</v>
      </c>
      <c r="P26" s="27">
        <f>Transactions_Table[[#This Row],[Green_Widgets_Sold]]+Transactions_Table[[#This Row],[Blue_Widgets_Sold]]</f>
        <v>7</v>
      </c>
      <c r="Q26" s="96">
        <v>0</v>
      </c>
      <c r="R26" s="35">
        <f>SUM(Transactions_Table[[#This Row],[Green_Widgets_Sales]]+Transactions_Table[[#This Row],[Blue_Widgets_Sales]]+Transactions_Table[[#This Row],[Insurance_Sales]])</f>
        <v>3600</v>
      </c>
    </row>
    <row r="27" spans="1:18">
      <c r="A27" s="61">
        <v>77</v>
      </c>
      <c r="B27" s="63" t="s">
        <v>10</v>
      </c>
      <c r="C27" s="32">
        <f t="shared" si="9"/>
        <v>53</v>
      </c>
      <c r="D27" s="63">
        <v>4572</v>
      </c>
      <c r="E27" s="30" t="str">
        <f t="shared" si="7"/>
        <v>Frannock Manor PLC</v>
      </c>
      <c r="F27" s="68">
        <v>42765</v>
      </c>
      <c r="G27" s="22">
        <f t="shared" si="10"/>
        <v>42765</v>
      </c>
      <c r="H27" s="22" t="str">
        <f t="shared" si="11"/>
        <v>Monday</v>
      </c>
      <c r="I27" s="23">
        <f t="shared" si="12"/>
        <v>5</v>
      </c>
      <c r="J27" s="23">
        <f t="shared" si="13"/>
        <v>1</v>
      </c>
      <c r="K27" s="61">
        <v>4</v>
      </c>
      <c r="L27" s="61">
        <v>0</v>
      </c>
      <c r="M27" s="61">
        <v>2000</v>
      </c>
      <c r="N27" s="61">
        <v>0</v>
      </c>
      <c r="O27" s="27">
        <f>Transactions_Table[[#This Row],[Green_Widgets_Sales]]+Transactions_Table[[#This Row],[Blue_Widgets_Sales]]</f>
        <v>2000</v>
      </c>
      <c r="P27" s="27">
        <f>Transactions_Table[[#This Row],[Green_Widgets_Sold]]+Transactions_Table[[#This Row],[Blue_Widgets_Sold]]</f>
        <v>4</v>
      </c>
      <c r="Q27" s="96">
        <v>0</v>
      </c>
      <c r="R27" s="35">
        <f>SUM(Transactions_Table[[#This Row],[Green_Widgets_Sales]]+Transactions_Table[[#This Row],[Blue_Widgets_Sales]]+Transactions_Table[[#This Row],[Insurance_Sales]])</f>
        <v>2000</v>
      </c>
    </row>
    <row r="28" spans="1:18">
      <c r="A28" s="61">
        <v>78</v>
      </c>
      <c r="B28" s="63" t="s">
        <v>11</v>
      </c>
      <c r="C28" s="32">
        <f t="shared" si="9"/>
        <v>55</v>
      </c>
      <c r="D28" s="63">
        <v>4573</v>
      </c>
      <c r="E28" s="30" t="str">
        <f t="shared" si="7"/>
        <v>Gimley of Gosborton Ltd</v>
      </c>
      <c r="F28" s="68">
        <v>42765</v>
      </c>
      <c r="G28" s="22">
        <f t="shared" si="10"/>
        <v>42765</v>
      </c>
      <c r="H28" s="22" t="str">
        <f t="shared" si="11"/>
        <v>Monday</v>
      </c>
      <c r="I28" s="23">
        <f t="shared" si="12"/>
        <v>5</v>
      </c>
      <c r="J28" s="23">
        <f t="shared" si="13"/>
        <v>1</v>
      </c>
      <c r="K28" s="61">
        <v>6</v>
      </c>
      <c r="L28" s="61">
        <v>2</v>
      </c>
      <c r="M28" s="61">
        <v>3000</v>
      </c>
      <c r="N28" s="61">
        <v>1200</v>
      </c>
      <c r="O28" s="27">
        <f>Transactions_Table[[#This Row],[Green_Widgets_Sales]]+Transactions_Table[[#This Row],[Blue_Widgets_Sales]]</f>
        <v>4200</v>
      </c>
      <c r="P28" s="27">
        <f>Transactions_Table[[#This Row],[Green_Widgets_Sold]]+Transactions_Table[[#This Row],[Blue_Widgets_Sold]]</f>
        <v>8</v>
      </c>
      <c r="Q28" s="96">
        <v>0</v>
      </c>
      <c r="R28" s="35">
        <f>SUM(Transactions_Table[[#This Row],[Green_Widgets_Sales]]+Transactions_Table[[#This Row],[Blue_Widgets_Sales]]+Transactions_Table[[#This Row],[Insurance_Sales]])</f>
        <v>4200</v>
      </c>
    </row>
    <row r="29" spans="1:18">
      <c r="A29" s="61">
        <v>79</v>
      </c>
      <c r="B29" s="63" t="s">
        <v>9</v>
      </c>
      <c r="C29" s="32">
        <f t="shared" si="9"/>
        <v>50</v>
      </c>
      <c r="D29" s="63">
        <v>4585</v>
      </c>
      <c r="E29" s="30" t="str">
        <f t="shared" si="7"/>
        <v>Shenley Shovels Ltd</v>
      </c>
      <c r="F29" s="68">
        <v>42772</v>
      </c>
      <c r="G29" s="22">
        <f t="shared" si="10"/>
        <v>42772</v>
      </c>
      <c r="H29" s="22" t="str">
        <f t="shared" si="11"/>
        <v>Monday</v>
      </c>
      <c r="I29" s="23">
        <f t="shared" si="12"/>
        <v>6</v>
      </c>
      <c r="J29" s="23">
        <f t="shared" si="13"/>
        <v>2</v>
      </c>
      <c r="K29" s="61">
        <v>2</v>
      </c>
      <c r="L29" s="61">
        <v>3</v>
      </c>
      <c r="M29" s="61">
        <v>1000</v>
      </c>
      <c r="N29" s="61">
        <v>1800</v>
      </c>
      <c r="O29" s="27">
        <f>Transactions_Table[[#This Row],[Green_Widgets_Sales]]+Transactions_Table[[#This Row],[Blue_Widgets_Sales]]</f>
        <v>2800</v>
      </c>
      <c r="P29" s="27">
        <f>Transactions_Table[[#This Row],[Green_Widgets_Sold]]+Transactions_Table[[#This Row],[Blue_Widgets_Sold]]</f>
        <v>5</v>
      </c>
      <c r="Q29" s="96">
        <v>0</v>
      </c>
      <c r="R29" s="35">
        <f>SUM(Transactions_Table[[#This Row],[Green_Widgets_Sales]]+Transactions_Table[[#This Row],[Blue_Widgets_Sales]]+Transactions_Table[[#This Row],[Insurance_Sales]])</f>
        <v>2800</v>
      </c>
    </row>
    <row r="30" spans="1:18">
      <c r="A30" s="61">
        <v>80</v>
      </c>
      <c r="B30" s="63" t="s">
        <v>5</v>
      </c>
      <c r="C30" s="32">
        <f t="shared" si="9"/>
        <v>51</v>
      </c>
      <c r="D30" s="63">
        <v>4582</v>
      </c>
      <c r="E30" s="30" t="str">
        <f t="shared" si="7"/>
        <v>Peacock &amp; Bradshaw Ltd</v>
      </c>
      <c r="F30" s="68">
        <v>42773</v>
      </c>
      <c r="G30" s="22">
        <f t="shared" si="10"/>
        <v>42772</v>
      </c>
      <c r="H30" s="22" t="str">
        <f t="shared" si="11"/>
        <v>Tuesday</v>
      </c>
      <c r="I30" s="23">
        <f t="shared" si="12"/>
        <v>6</v>
      </c>
      <c r="J30" s="23">
        <f t="shared" si="13"/>
        <v>2</v>
      </c>
      <c r="K30" s="61">
        <v>3</v>
      </c>
      <c r="L30" s="61">
        <v>4</v>
      </c>
      <c r="M30" s="61">
        <v>1500</v>
      </c>
      <c r="N30" s="61">
        <v>2400</v>
      </c>
      <c r="O30" s="27">
        <f>Transactions_Table[[#This Row],[Green_Widgets_Sales]]+Transactions_Table[[#This Row],[Blue_Widgets_Sales]]</f>
        <v>3900</v>
      </c>
      <c r="P30" s="27">
        <f>Transactions_Table[[#This Row],[Green_Widgets_Sold]]+Transactions_Table[[#This Row],[Blue_Widgets_Sold]]</f>
        <v>7</v>
      </c>
      <c r="Q30" s="96">
        <v>0</v>
      </c>
      <c r="R30" s="35">
        <f>SUM(Transactions_Table[[#This Row],[Green_Widgets_Sales]]+Transactions_Table[[#This Row],[Blue_Widgets_Sales]]+Transactions_Table[[#This Row],[Insurance_Sales]])</f>
        <v>3900</v>
      </c>
    </row>
    <row r="31" spans="1:18">
      <c r="A31" s="61">
        <v>81</v>
      </c>
      <c r="B31" s="63" t="s">
        <v>5</v>
      </c>
      <c r="C31" s="32">
        <f t="shared" si="9"/>
        <v>51</v>
      </c>
      <c r="D31" s="63">
        <v>4618</v>
      </c>
      <c r="E31" s="30" t="str">
        <f t="shared" si="7"/>
        <v>Zen Products Ltd</v>
      </c>
      <c r="F31" s="68">
        <v>42773</v>
      </c>
      <c r="G31" s="22">
        <f t="shared" si="10"/>
        <v>42772</v>
      </c>
      <c r="H31" s="22" t="str">
        <f t="shared" si="11"/>
        <v>Tuesday</v>
      </c>
      <c r="I31" s="23">
        <f t="shared" si="12"/>
        <v>6</v>
      </c>
      <c r="J31" s="23">
        <f t="shared" si="13"/>
        <v>2</v>
      </c>
      <c r="K31" s="61">
        <v>2</v>
      </c>
      <c r="L31" s="61">
        <v>5</v>
      </c>
      <c r="M31" s="61">
        <v>1000</v>
      </c>
      <c r="N31" s="61">
        <v>3000</v>
      </c>
      <c r="O31" s="27">
        <f>Transactions_Table[[#This Row],[Green_Widgets_Sales]]+Transactions_Table[[#This Row],[Blue_Widgets_Sales]]</f>
        <v>4000</v>
      </c>
      <c r="P31" s="27">
        <f>Transactions_Table[[#This Row],[Green_Widgets_Sold]]+Transactions_Table[[#This Row],[Blue_Widgets_Sold]]</f>
        <v>7</v>
      </c>
      <c r="Q31" s="96">
        <v>0</v>
      </c>
      <c r="R31" s="35">
        <f>SUM(Transactions_Table[[#This Row],[Green_Widgets_Sales]]+Transactions_Table[[#This Row],[Blue_Widgets_Sales]]+Transactions_Table[[#This Row],[Insurance_Sales]])</f>
        <v>4000</v>
      </c>
    </row>
    <row r="32" spans="1:18">
      <c r="A32" s="61">
        <v>82</v>
      </c>
      <c r="B32" s="63" t="s">
        <v>6</v>
      </c>
      <c r="C32" s="32">
        <f t="shared" si="9"/>
        <v>52</v>
      </c>
      <c r="D32" s="63">
        <v>4601</v>
      </c>
      <c r="E32" s="30" t="str">
        <f t="shared" si="7"/>
        <v>Irlington Industries Ltd</v>
      </c>
      <c r="F32" s="68">
        <v>42773</v>
      </c>
      <c r="G32" s="22">
        <f t="shared" si="10"/>
        <v>42772</v>
      </c>
      <c r="H32" s="22" t="str">
        <f t="shared" si="11"/>
        <v>Tuesday</v>
      </c>
      <c r="I32" s="23">
        <f t="shared" si="12"/>
        <v>6</v>
      </c>
      <c r="J32" s="23">
        <f t="shared" si="13"/>
        <v>2</v>
      </c>
      <c r="K32" s="61">
        <v>3</v>
      </c>
      <c r="L32" s="61">
        <v>5</v>
      </c>
      <c r="M32" s="61">
        <v>1500</v>
      </c>
      <c r="N32" s="61">
        <v>3000</v>
      </c>
      <c r="O32" s="27">
        <f>Transactions_Table[[#This Row],[Green_Widgets_Sales]]+Transactions_Table[[#This Row],[Blue_Widgets_Sales]]</f>
        <v>4500</v>
      </c>
      <c r="P32" s="27">
        <f>Transactions_Table[[#This Row],[Green_Widgets_Sold]]+Transactions_Table[[#This Row],[Blue_Widgets_Sold]]</f>
        <v>8</v>
      </c>
      <c r="Q32" s="96">
        <v>0</v>
      </c>
      <c r="R32" s="35">
        <f>SUM(Transactions_Table[[#This Row],[Green_Widgets_Sales]]+Transactions_Table[[#This Row],[Blue_Widgets_Sales]]+Transactions_Table[[#This Row],[Insurance_Sales]])</f>
        <v>4500</v>
      </c>
    </row>
    <row r="33" spans="1:18">
      <c r="A33" s="61">
        <v>83</v>
      </c>
      <c r="B33" s="63" t="s">
        <v>10</v>
      </c>
      <c r="C33" s="32">
        <f t="shared" si="9"/>
        <v>53</v>
      </c>
      <c r="D33" s="63">
        <v>4602</v>
      </c>
      <c r="E33" s="30" t="str">
        <f t="shared" si="7"/>
        <v>Jeff Johnston Ltd</v>
      </c>
      <c r="F33" s="68">
        <v>42773</v>
      </c>
      <c r="G33" s="22">
        <f t="shared" si="10"/>
        <v>42772</v>
      </c>
      <c r="H33" s="22" t="str">
        <f t="shared" si="11"/>
        <v>Tuesday</v>
      </c>
      <c r="I33" s="23">
        <f t="shared" si="12"/>
        <v>6</v>
      </c>
      <c r="J33" s="23">
        <f t="shared" si="13"/>
        <v>2</v>
      </c>
      <c r="K33" s="61">
        <v>2</v>
      </c>
      <c r="L33" s="61">
        <v>2</v>
      </c>
      <c r="M33" s="61">
        <v>1000</v>
      </c>
      <c r="N33" s="61">
        <v>1200</v>
      </c>
      <c r="O33" s="27">
        <f>Transactions_Table[[#This Row],[Green_Widgets_Sales]]+Transactions_Table[[#This Row],[Blue_Widgets_Sales]]</f>
        <v>2200</v>
      </c>
      <c r="P33" s="27">
        <f>Transactions_Table[[#This Row],[Green_Widgets_Sold]]+Transactions_Table[[#This Row],[Blue_Widgets_Sold]]</f>
        <v>4</v>
      </c>
      <c r="Q33" s="96">
        <v>0</v>
      </c>
      <c r="R33" s="35">
        <f>SUM(Transactions_Table[[#This Row],[Green_Widgets_Sales]]+Transactions_Table[[#This Row],[Blue_Widgets_Sales]]+Transactions_Table[[#This Row],[Insurance_Sales]])</f>
        <v>2200</v>
      </c>
    </row>
    <row r="34" spans="1:18">
      <c r="A34" s="61">
        <v>84</v>
      </c>
      <c r="B34" s="63" t="s">
        <v>7</v>
      </c>
      <c r="C34" s="32">
        <f t="shared" si="9"/>
        <v>54</v>
      </c>
      <c r="D34" s="63">
        <v>4603</v>
      </c>
      <c r="E34" s="30" t="str">
        <f t="shared" si="7"/>
        <v>Kensome &amp; Kingston Ltd</v>
      </c>
      <c r="F34" s="68">
        <v>42773</v>
      </c>
      <c r="G34" s="22">
        <f t="shared" si="10"/>
        <v>42772</v>
      </c>
      <c r="H34" s="22" t="str">
        <f t="shared" si="11"/>
        <v>Tuesday</v>
      </c>
      <c r="I34" s="23">
        <f t="shared" si="12"/>
        <v>6</v>
      </c>
      <c r="J34" s="23">
        <f t="shared" si="13"/>
        <v>2</v>
      </c>
      <c r="K34" s="61">
        <v>3</v>
      </c>
      <c r="L34" s="61">
        <v>5</v>
      </c>
      <c r="M34" s="61">
        <v>1500</v>
      </c>
      <c r="N34" s="61">
        <v>3000</v>
      </c>
      <c r="O34" s="27">
        <f>Transactions_Table[[#This Row],[Green_Widgets_Sales]]+Transactions_Table[[#This Row],[Blue_Widgets_Sales]]</f>
        <v>4500</v>
      </c>
      <c r="P34" s="27">
        <f>Transactions_Table[[#This Row],[Green_Widgets_Sold]]+Transactions_Table[[#This Row],[Blue_Widgets_Sold]]</f>
        <v>8</v>
      </c>
      <c r="Q34" s="96">
        <v>0</v>
      </c>
      <c r="R34" s="35">
        <f>SUM(Transactions_Table[[#This Row],[Green_Widgets_Sales]]+Transactions_Table[[#This Row],[Blue_Widgets_Sales]]+Transactions_Table[[#This Row],[Insurance_Sales]])</f>
        <v>4500</v>
      </c>
    </row>
    <row r="35" spans="1:18">
      <c r="A35" s="61">
        <v>85</v>
      </c>
      <c r="B35" s="63" t="s">
        <v>11</v>
      </c>
      <c r="C35" s="32">
        <f t="shared" si="9"/>
        <v>55</v>
      </c>
      <c r="D35" s="63">
        <v>4616</v>
      </c>
      <c r="E35" s="30" t="str">
        <f t="shared" si="7"/>
        <v>X-cel Ltd</v>
      </c>
      <c r="F35" s="68">
        <v>42773</v>
      </c>
      <c r="G35" s="22">
        <f t="shared" si="10"/>
        <v>42772</v>
      </c>
      <c r="H35" s="22" t="str">
        <f t="shared" si="11"/>
        <v>Tuesday</v>
      </c>
      <c r="I35" s="23">
        <f t="shared" si="12"/>
        <v>6</v>
      </c>
      <c r="J35" s="23">
        <f t="shared" si="13"/>
        <v>2</v>
      </c>
      <c r="K35" s="61">
        <v>4</v>
      </c>
      <c r="L35" s="61">
        <v>2</v>
      </c>
      <c r="M35" s="61">
        <v>2000</v>
      </c>
      <c r="N35" s="61">
        <v>1200</v>
      </c>
      <c r="O35" s="27">
        <f>Transactions_Table[[#This Row],[Green_Widgets_Sales]]+Transactions_Table[[#This Row],[Blue_Widgets_Sales]]</f>
        <v>3200</v>
      </c>
      <c r="P35" s="27">
        <f>Transactions_Table[[#This Row],[Green_Widgets_Sold]]+Transactions_Table[[#This Row],[Blue_Widgets_Sold]]</f>
        <v>6</v>
      </c>
      <c r="Q35" s="96">
        <v>0</v>
      </c>
      <c r="R35" s="35">
        <f>SUM(Transactions_Table[[#This Row],[Green_Widgets_Sales]]+Transactions_Table[[#This Row],[Blue_Widgets_Sales]]+Transactions_Table[[#This Row],[Insurance_Sales]])</f>
        <v>3200</v>
      </c>
    </row>
    <row r="36" spans="1:18">
      <c r="A36" s="61">
        <v>86</v>
      </c>
      <c r="B36" s="63" t="s">
        <v>8</v>
      </c>
      <c r="C36" s="32">
        <f t="shared" si="9"/>
        <v>56</v>
      </c>
      <c r="D36" s="63">
        <v>4582</v>
      </c>
      <c r="E36" s="30" t="str">
        <f t="shared" si="7"/>
        <v>Peacock &amp; Bradshaw Ltd</v>
      </c>
      <c r="F36" s="68">
        <v>42773</v>
      </c>
      <c r="G36" s="22">
        <f t="shared" si="10"/>
        <v>42772</v>
      </c>
      <c r="H36" s="22" t="str">
        <f t="shared" si="11"/>
        <v>Tuesday</v>
      </c>
      <c r="I36" s="23">
        <f t="shared" si="12"/>
        <v>6</v>
      </c>
      <c r="J36" s="23">
        <f t="shared" si="13"/>
        <v>2</v>
      </c>
      <c r="K36" s="61">
        <v>1</v>
      </c>
      <c r="L36" s="61">
        <v>4</v>
      </c>
      <c r="M36" s="61">
        <v>500</v>
      </c>
      <c r="N36" s="61">
        <v>2400</v>
      </c>
      <c r="O36" s="27">
        <f>Transactions_Table[[#This Row],[Green_Widgets_Sales]]+Transactions_Table[[#This Row],[Blue_Widgets_Sales]]</f>
        <v>2900</v>
      </c>
      <c r="P36" s="27">
        <f>Transactions_Table[[#This Row],[Green_Widgets_Sold]]+Transactions_Table[[#This Row],[Blue_Widgets_Sold]]</f>
        <v>5</v>
      </c>
      <c r="Q36" s="96">
        <v>0</v>
      </c>
      <c r="R36" s="35">
        <f>SUM(Transactions_Table[[#This Row],[Green_Widgets_Sales]]+Transactions_Table[[#This Row],[Blue_Widgets_Sales]]+Transactions_Table[[#This Row],[Insurance_Sales]])</f>
        <v>2900</v>
      </c>
    </row>
    <row r="37" spans="1:18">
      <c r="A37" s="61">
        <v>87</v>
      </c>
      <c r="B37" s="63" t="s">
        <v>12</v>
      </c>
      <c r="C37" s="32">
        <f t="shared" si="9"/>
        <v>57</v>
      </c>
      <c r="D37" s="63">
        <v>4583</v>
      </c>
      <c r="E37" s="30" t="str">
        <f t="shared" si="7"/>
        <v>Quentin's Cabins Ltd</v>
      </c>
      <c r="F37" s="68">
        <v>42774</v>
      </c>
      <c r="G37" s="22">
        <f t="shared" si="10"/>
        <v>42772</v>
      </c>
      <c r="H37" s="22" t="str">
        <f t="shared" si="11"/>
        <v>Wednesday</v>
      </c>
      <c r="I37" s="23">
        <f t="shared" si="12"/>
        <v>6</v>
      </c>
      <c r="J37" s="23">
        <f t="shared" si="13"/>
        <v>2</v>
      </c>
      <c r="K37" s="61">
        <v>1</v>
      </c>
      <c r="L37" s="61">
        <v>6</v>
      </c>
      <c r="M37" s="61">
        <v>500</v>
      </c>
      <c r="N37" s="61">
        <v>3600</v>
      </c>
      <c r="O37" s="27">
        <f>Transactions_Table[[#This Row],[Green_Widgets_Sales]]+Transactions_Table[[#This Row],[Blue_Widgets_Sales]]</f>
        <v>4100</v>
      </c>
      <c r="P37" s="27">
        <f>Transactions_Table[[#This Row],[Green_Widgets_Sold]]+Transactions_Table[[#This Row],[Blue_Widgets_Sold]]</f>
        <v>7</v>
      </c>
      <c r="Q37" s="96">
        <v>0</v>
      </c>
      <c r="R37" s="35">
        <f>SUM(Transactions_Table[[#This Row],[Green_Widgets_Sales]]+Transactions_Table[[#This Row],[Blue_Widgets_Sales]]+Transactions_Table[[#This Row],[Insurance_Sales]])</f>
        <v>4100</v>
      </c>
    </row>
    <row r="38" spans="1:18">
      <c r="A38" s="61">
        <v>88</v>
      </c>
      <c r="B38" s="63" t="s">
        <v>9</v>
      </c>
      <c r="C38" s="32">
        <f t="shared" si="9"/>
        <v>50</v>
      </c>
      <c r="D38" s="63">
        <v>4616</v>
      </c>
      <c r="E38" s="30" t="str">
        <f t="shared" si="7"/>
        <v>X-cel Ltd</v>
      </c>
      <c r="F38" s="68">
        <v>42779</v>
      </c>
      <c r="G38" s="22">
        <f t="shared" si="10"/>
        <v>42779</v>
      </c>
      <c r="H38" s="22" t="str">
        <f t="shared" si="11"/>
        <v>Monday</v>
      </c>
      <c r="I38" s="23">
        <f t="shared" si="12"/>
        <v>7</v>
      </c>
      <c r="J38" s="23">
        <f t="shared" si="13"/>
        <v>2</v>
      </c>
      <c r="K38" s="61">
        <v>5</v>
      </c>
      <c r="L38" s="61">
        <v>1</v>
      </c>
      <c r="M38" s="61">
        <v>2500</v>
      </c>
      <c r="N38" s="61">
        <v>600</v>
      </c>
      <c r="O38" s="27">
        <f>Transactions_Table[[#This Row],[Green_Widgets_Sales]]+Transactions_Table[[#This Row],[Blue_Widgets_Sales]]</f>
        <v>3100</v>
      </c>
      <c r="P38" s="27">
        <f>Transactions_Table[[#This Row],[Green_Widgets_Sold]]+Transactions_Table[[#This Row],[Blue_Widgets_Sold]]</f>
        <v>6</v>
      </c>
      <c r="Q38" s="96">
        <v>0</v>
      </c>
      <c r="R38" s="35">
        <f>SUM(Transactions_Table[[#This Row],[Green_Widgets_Sales]]+Transactions_Table[[#This Row],[Blue_Widgets_Sales]]+Transactions_Table[[#This Row],[Insurance_Sales]])</f>
        <v>3100</v>
      </c>
    </row>
    <row r="39" spans="1:18">
      <c r="A39" s="61">
        <v>89</v>
      </c>
      <c r="B39" s="63" t="s">
        <v>5</v>
      </c>
      <c r="C39" s="32">
        <f t="shared" si="9"/>
        <v>51</v>
      </c>
      <c r="D39" s="63">
        <v>4572</v>
      </c>
      <c r="E39" s="30" t="str">
        <f t="shared" si="7"/>
        <v>Frannock Manor PLC</v>
      </c>
      <c r="F39" s="68">
        <v>42779</v>
      </c>
      <c r="G39" s="22">
        <f t="shared" si="10"/>
        <v>42779</v>
      </c>
      <c r="H39" s="22" t="str">
        <f t="shared" si="11"/>
        <v>Monday</v>
      </c>
      <c r="I39" s="23">
        <f t="shared" si="12"/>
        <v>7</v>
      </c>
      <c r="J39" s="23">
        <f t="shared" si="13"/>
        <v>2</v>
      </c>
      <c r="K39" s="61">
        <v>5</v>
      </c>
      <c r="L39" s="61">
        <v>1</v>
      </c>
      <c r="M39" s="61">
        <v>2500</v>
      </c>
      <c r="N39" s="61">
        <v>600</v>
      </c>
      <c r="O39" s="27">
        <f>Transactions_Table[[#This Row],[Green_Widgets_Sales]]+Transactions_Table[[#This Row],[Blue_Widgets_Sales]]</f>
        <v>3100</v>
      </c>
      <c r="P39" s="27">
        <f>Transactions_Table[[#This Row],[Green_Widgets_Sold]]+Transactions_Table[[#This Row],[Blue_Widgets_Sold]]</f>
        <v>6</v>
      </c>
      <c r="Q39" s="96">
        <v>0</v>
      </c>
      <c r="R39" s="35">
        <f>SUM(Transactions_Table[[#This Row],[Green_Widgets_Sales]]+Transactions_Table[[#This Row],[Blue_Widgets_Sales]]+Transactions_Table[[#This Row],[Insurance_Sales]])</f>
        <v>3100</v>
      </c>
    </row>
    <row r="40" spans="1:18">
      <c r="A40" s="61">
        <v>90</v>
      </c>
      <c r="B40" s="63" t="s">
        <v>5</v>
      </c>
      <c r="C40" s="32">
        <f t="shared" si="9"/>
        <v>51</v>
      </c>
      <c r="D40" s="63">
        <v>4570</v>
      </c>
      <c r="E40" s="30" t="str">
        <f t="shared" si="7"/>
        <v>Dimbleby PLC</v>
      </c>
      <c r="F40" s="68">
        <v>42779</v>
      </c>
      <c r="G40" s="22">
        <f t="shared" si="10"/>
        <v>42779</v>
      </c>
      <c r="H40" s="22" t="str">
        <f t="shared" si="11"/>
        <v>Monday</v>
      </c>
      <c r="I40" s="23">
        <f t="shared" si="12"/>
        <v>7</v>
      </c>
      <c r="J40" s="23">
        <f t="shared" si="13"/>
        <v>2</v>
      </c>
      <c r="K40" s="61">
        <v>4</v>
      </c>
      <c r="L40" s="61">
        <v>1</v>
      </c>
      <c r="M40" s="61">
        <v>2000</v>
      </c>
      <c r="N40" s="61">
        <v>600</v>
      </c>
      <c r="O40" s="27">
        <f>Transactions_Table[[#This Row],[Green_Widgets_Sales]]+Transactions_Table[[#This Row],[Blue_Widgets_Sales]]</f>
        <v>2600</v>
      </c>
      <c r="P40" s="27">
        <f>Transactions_Table[[#This Row],[Green_Widgets_Sold]]+Transactions_Table[[#This Row],[Blue_Widgets_Sold]]</f>
        <v>5</v>
      </c>
      <c r="Q40" s="96">
        <v>0</v>
      </c>
      <c r="R40" s="35">
        <f>SUM(Transactions_Table[[#This Row],[Green_Widgets_Sales]]+Transactions_Table[[#This Row],[Blue_Widgets_Sales]]+Transactions_Table[[#This Row],[Insurance_Sales]])</f>
        <v>2600</v>
      </c>
    </row>
    <row r="41" spans="1:18">
      <c r="A41" s="61">
        <v>91</v>
      </c>
      <c r="B41" s="63" t="s">
        <v>6</v>
      </c>
      <c r="C41" s="32">
        <f t="shared" si="9"/>
        <v>52</v>
      </c>
      <c r="D41" s="63">
        <v>4585</v>
      </c>
      <c r="E41" s="30" t="str">
        <f t="shared" si="7"/>
        <v>Shenley Shovels Ltd</v>
      </c>
      <c r="F41" s="68">
        <v>42779</v>
      </c>
      <c r="G41" s="22">
        <f t="shared" si="10"/>
        <v>42779</v>
      </c>
      <c r="H41" s="22" t="str">
        <f t="shared" si="11"/>
        <v>Monday</v>
      </c>
      <c r="I41" s="23">
        <f t="shared" si="12"/>
        <v>7</v>
      </c>
      <c r="J41" s="23">
        <f t="shared" si="13"/>
        <v>2</v>
      </c>
      <c r="K41" s="61">
        <v>4</v>
      </c>
      <c r="L41" s="61">
        <v>4</v>
      </c>
      <c r="M41" s="61">
        <v>2000</v>
      </c>
      <c r="N41" s="61">
        <v>2400</v>
      </c>
      <c r="O41" s="27">
        <f>Transactions_Table[[#This Row],[Green_Widgets_Sales]]+Transactions_Table[[#This Row],[Blue_Widgets_Sales]]</f>
        <v>4400</v>
      </c>
      <c r="P41" s="27">
        <f>Transactions_Table[[#This Row],[Green_Widgets_Sold]]+Transactions_Table[[#This Row],[Blue_Widgets_Sold]]</f>
        <v>8</v>
      </c>
      <c r="Q41" s="96">
        <v>200</v>
      </c>
      <c r="R41" s="35">
        <f>SUM(Transactions_Table[[#This Row],[Green_Widgets_Sales]]+Transactions_Table[[#This Row],[Blue_Widgets_Sales]]+Transactions_Table[[#This Row],[Insurance_Sales]])</f>
        <v>4600</v>
      </c>
    </row>
    <row r="42" spans="1:18">
      <c r="A42" s="61">
        <v>92</v>
      </c>
      <c r="B42" s="63" t="s">
        <v>10</v>
      </c>
      <c r="C42" s="32">
        <f t="shared" si="9"/>
        <v>53</v>
      </c>
      <c r="D42" s="63">
        <v>4617</v>
      </c>
      <c r="E42" s="30" t="str">
        <f t="shared" si="7"/>
        <v>Yeovil Yards Ltd</v>
      </c>
      <c r="F42" s="68">
        <v>42779</v>
      </c>
      <c r="G42" s="22">
        <f t="shared" si="10"/>
        <v>42779</v>
      </c>
      <c r="H42" s="22" t="str">
        <f t="shared" si="11"/>
        <v>Monday</v>
      </c>
      <c r="I42" s="23">
        <f t="shared" si="12"/>
        <v>7</v>
      </c>
      <c r="J42" s="23">
        <f t="shared" si="13"/>
        <v>2</v>
      </c>
      <c r="K42" s="61">
        <v>3</v>
      </c>
      <c r="L42" s="61">
        <v>5</v>
      </c>
      <c r="M42" s="61">
        <v>1500</v>
      </c>
      <c r="N42" s="61">
        <v>3000</v>
      </c>
      <c r="O42" s="27">
        <f>Transactions_Table[[#This Row],[Green_Widgets_Sales]]+Transactions_Table[[#This Row],[Blue_Widgets_Sales]]</f>
        <v>4500</v>
      </c>
      <c r="P42" s="27">
        <f>Transactions_Table[[#This Row],[Green_Widgets_Sold]]+Transactions_Table[[#This Row],[Blue_Widgets_Sold]]</f>
        <v>8</v>
      </c>
      <c r="Q42" s="96">
        <v>0</v>
      </c>
      <c r="R42" s="35">
        <f>SUM(Transactions_Table[[#This Row],[Green_Widgets_Sales]]+Transactions_Table[[#This Row],[Blue_Widgets_Sales]]+Transactions_Table[[#This Row],[Insurance_Sales]])</f>
        <v>4500</v>
      </c>
    </row>
    <row r="43" spans="1:18">
      <c r="A43" s="61">
        <v>93</v>
      </c>
      <c r="B43" s="63" t="s">
        <v>7</v>
      </c>
      <c r="C43" s="32">
        <f t="shared" si="9"/>
        <v>54</v>
      </c>
      <c r="D43" s="63">
        <v>4567</v>
      </c>
      <c r="E43" s="30" t="str">
        <f t="shared" si="7"/>
        <v>Acorn Traders Ltd</v>
      </c>
      <c r="F43" s="68">
        <v>42781</v>
      </c>
      <c r="G43" s="22">
        <f t="shared" si="10"/>
        <v>42779</v>
      </c>
      <c r="H43" s="22" t="str">
        <f t="shared" si="11"/>
        <v>Wednesday</v>
      </c>
      <c r="I43" s="23">
        <f t="shared" si="12"/>
        <v>7</v>
      </c>
      <c r="J43" s="23">
        <f t="shared" si="13"/>
        <v>2</v>
      </c>
      <c r="K43" s="61">
        <v>3</v>
      </c>
      <c r="L43" s="61">
        <v>7</v>
      </c>
      <c r="M43" s="61">
        <v>1500</v>
      </c>
      <c r="N43" s="61">
        <v>4200</v>
      </c>
      <c r="O43" s="27">
        <f>Transactions_Table[[#This Row],[Green_Widgets_Sales]]+Transactions_Table[[#This Row],[Blue_Widgets_Sales]]</f>
        <v>5700</v>
      </c>
      <c r="P43" s="27">
        <f>Transactions_Table[[#This Row],[Green_Widgets_Sold]]+Transactions_Table[[#This Row],[Blue_Widgets_Sold]]</f>
        <v>10</v>
      </c>
      <c r="Q43" s="96">
        <v>0</v>
      </c>
      <c r="R43" s="35">
        <f>SUM(Transactions_Table[[#This Row],[Green_Widgets_Sales]]+Transactions_Table[[#This Row],[Blue_Widgets_Sales]]+Transactions_Table[[#This Row],[Insurance_Sales]])</f>
        <v>5700</v>
      </c>
    </row>
    <row r="44" spans="1:18">
      <c r="A44" s="61">
        <v>94</v>
      </c>
      <c r="B44" s="63" t="s">
        <v>11</v>
      </c>
      <c r="C44" s="32">
        <f t="shared" si="9"/>
        <v>55</v>
      </c>
      <c r="D44" s="63">
        <v>4571</v>
      </c>
      <c r="E44" s="30" t="str">
        <f t="shared" si="7"/>
        <v>East Empire Ltd</v>
      </c>
      <c r="F44" s="68">
        <v>42781</v>
      </c>
      <c r="G44" s="22">
        <f t="shared" si="10"/>
        <v>42779</v>
      </c>
      <c r="H44" s="22" t="str">
        <f t="shared" si="11"/>
        <v>Wednesday</v>
      </c>
      <c r="I44" s="23">
        <f t="shared" si="12"/>
        <v>7</v>
      </c>
      <c r="J44" s="23">
        <f t="shared" si="13"/>
        <v>2</v>
      </c>
      <c r="K44" s="61">
        <v>3</v>
      </c>
      <c r="L44" s="61">
        <v>3</v>
      </c>
      <c r="M44" s="61">
        <v>1500</v>
      </c>
      <c r="N44" s="61">
        <v>1800</v>
      </c>
      <c r="O44" s="27">
        <f>Transactions_Table[[#This Row],[Green_Widgets_Sales]]+Transactions_Table[[#This Row],[Blue_Widgets_Sales]]</f>
        <v>3300</v>
      </c>
      <c r="P44" s="27">
        <f>Transactions_Table[[#This Row],[Green_Widgets_Sold]]+Transactions_Table[[#This Row],[Blue_Widgets_Sold]]</f>
        <v>6</v>
      </c>
      <c r="Q44" s="96">
        <v>0</v>
      </c>
      <c r="R44" s="35">
        <f>SUM(Transactions_Table[[#This Row],[Green_Widgets_Sales]]+Transactions_Table[[#This Row],[Blue_Widgets_Sales]]+Transactions_Table[[#This Row],[Insurance_Sales]])</f>
        <v>3300</v>
      </c>
    </row>
    <row r="45" spans="1:18">
      <c r="A45" s="61">
        <v>95</v>
      </c>
      <c r="B45" s="63" t="s">
        <v>8</v>
      </c>
      <c r="C45" s="32">
        <f t="shared" si="9"/>
        <v>56</v>
      </c>
      <c r="D45" s="63">
        <v>4572</v>
      </c>
      <c r="E45" s="30" t="str">
        <f t="shared" si="7"/>
        <v>Frannock Manor PLC</v>
      </c>
      <c r="F45" s="68">
        <v>42781</v>
      </c>
      <c r="G45" s="22">
        <f t="shared" si="10"/>
        <v>42779</v>
      </c>
      <c r="H45" s="22" t="str">
        <f t="shared" si="11"/>
        <v>Wednesday</v>
      </c>
      <c r="I45" s="23">
        <f t="shared" si="12"/>
        <v>7</v>
      </c>
      <c r="J45" s="23">
        <f t="shared" si="13"/>
        <v>2</v>
      </c>
      <c r="K45" s="61">
        <v>3</v>
      </c>
      <c r="L45" s="61">
        <v>3</v>
      </c>
      <c r="M45" s="61">
        <v>1500</v>
      </c>
      <c r="N45" s="61">
        <v>1800</v>
      </c>
      <c r="O45" s="27">
        <f>Transactions_Table[[#This Row],[Green_Widgets_Sales]]+Transactions_Table[[#This Row],[Blue_Widgets_Sales]]</f>
        <v>3300</v>
      </c>
      <c r="P45" s="27">
        <f>Transactions_Table[[#This Row],[Green_Widgets_Sold]]+Transactions_Table[[#This Row],[Blue_Widgets_Sold]]</f>
        <v>6</v>
      </c>
      <c r="Q45" s="96">
        <v>0</v>
      </c>
      <c r="R45" s="35">
        <f>SUM(Transactions_Table[[#This Row],[Green_Widgets_Sales]]+Transactions_Table[[#This Row],[Blue_Widgets_Sales]]+Transactions_Table[[#This Row],[Insurance_Sales]])</f>
        <v>3300</v>
      </c>
    </row>
    <row r="46" spans="1:18">
      <c r="A46" s="61">
        <v>96</v>
      </c>
      <c r="B46" s="63" t="s">
        <v>12</v>
      </c>
      <c r="C46" s="32">
        <f t="shared" si="9"/>
        <v>57</v>
      </c>
      <c r="D46" s="63">
        <v>4591</v>
      </c>
      <c r="E46" s="30" t="str">
        <f t="shared" si="7"/>
        <v>Yaxley Pies Ltd</v>
      </c>
      <c r="F46" s="68">
        <v>42781</v>
      </c>
      <c r="G46" s="22">
        <f t="shared" si="10"/>
        <v>42779</v>
      </c>
      <c r="H46" s="22" t="str">
        <f t="shared" si="11"/>
        <v>Wednesday</v>
      </c>
      <c r="I46" s="23">
        <f t="shared" si="12"/>
        <v>7</v>
      </c>
      <c r="J46" s="23">
        <f t="shared" si="13"/>
        <v>2</v>
      </c>
      <c r="K46" s="61">
        <v>2</v>
      </c>
      <c r="L46" s="61">
        <v>4</v>
      </c>
      <c r="M46" s="61">
        <v>1000</v>
      </c>
      <c r="N46" s="61">
        <v>2400</v>
      </c>
      <c r="O46" s="27">
        <f>Transactions_Table[[#This Row],[Green_Widgets_Sales]]+Transactions_Table[[#This Row],[Blue_Widgets_Sales]]</f>
        <v>3400</v>
      </c>
      <c r="P46" s="27">
        <f>Transactions_Table[[#This Row],[Green_Widgets_Sold]]+Transactions_Table[[#This Row],[Blue_Widgets_Sold]]</f>
        <v>6</v>
      </c>
      <c r="Q46" s="96">
        <v>0</v>
      </c>
      <c r="R46" s="35">
        <f>SUM(Transactions_Table[[#This Row],[Green_Widgets_Sales]]+Transactions_Table[[#This Row],[Blue_Widgets_Sales]]+Transactions_Table[[#This Row],[Insurance_Sales]])</f>
        <v>3400</v>
      </c>
    </row>
    <row r="47" spans="1:18">
      <c r="A47" s="61">
        <v>97</v>
      </c>
      <c r="B47" s="63" t="s">
        <v>12</v>
      </c>
      <c r="C47" s="32">
        <f t="shared" si="9"/>
        <v>57</v>
      </c>
      <c r="D47" s="63">
        <v>4592</v>
      </c>
      <c r="E47" s="30" t="str">
        <f t="shared" si="7"/>
        <v>Zimmerman's of Sawtry Ltd</v>
      </c>
      <c r="F47" s="68">
        <v>42782</v>
      </c>
      <c r="G47" s="22">
        <f t="shared" si="10"/>
        <v>42779</v>
      </c>
      <c r="H47" s="22" t="str">
        <f t="shared" si="11"/>
        <v>Thursday</v>
      </c>
      <c r="I47" s="23">
        <f t="shared" si="12"/>
        <v>7</v>
      </c>
      <c r="J47" s="23">
        <f t="shared" si="13"/>
        <v>2</v>
      </c>
      <c r="K47" s="61">
        <v>2</v>
      </c>
      <c r="L47" s="61">
        <v>8</v>
      </c>
      <c r="M47" s="61">
        <v>1000</v>
      </c>
      <c r="N47" s="61">
        <v>4800</v>
      </c>
      <c r="O47" s="27">
        <f>Transactions_Table[[#This Row],[Green_Widgets_Sales]]+Transactions_Table[[#This Row],[Blue_Widgets_Sales]]</f>
        <v>5800</v>
      </c>
      <c r="P47" s="27">
        <f>Transactions_Table[[#This Row],[Green_Widgets_Sold]]+Transactions_Table[[#This Row],[Blue_Widgets_Sold]]</f>
        <v>10</v>
      </c>
      <c r="Q47" s="96">
        <v>200</v>
      </c>
      <c r="R47" s="35">
        <f>SUM(Transactions_Table[[#This Row],[Green_Widgets_Sales]]+Transactions_Table[[#This Row],[Blue_Widgets_Sales]]+Transactions_Table[[#This Row],[Insurance_Sales]])</f>
        <v>6000</v>
      </c>
    </row>
    <row r="48" spans="1:18">
      <c r="A48" s="61">
        <v>98</v>
      </c>
      <c r="B48" s="63" t="s">
        <v>9</v>
      </c>
      <c r="C48" s="32">
        <f t="shared" si="9"/>
        <v>50</v>
      </c>
      <c r="D48" s="63">
        <v>4618</v>
      </c>
      <c r="E48" s="30" t="str">
        <f t="shared" si="7"/>
        <v>Zen Products Ltd</v>
      </c>
      <c r="F48" s="68">
        <v>42786</v>
      </c>
      <c r="G48" s="22">
        <f t="shared" si="10"/>
        <v>42786</v>
      </c>
      <c r="H48" s="22" t="str">
        <f t="shared" si="11"/>
        <v>Monday</v>
      </c>
      <c r="I48" s="23">
        <f t="shared" si="12"/>
        <v>8</v>
      </c>
      <c r="J48" s="23">
        <f t="shared" si="13"/>
        <v>2</v>
      </c>
      <c r="K48" s="61">
        <v>4</v>
      </c>
      <c r="L48" s="61">
        <v>6</v>
      </c>
      <c r="M48" s="61">
        <v>2000</v>
      </c>
      <c r="N48" s="61">
        <v>3400</v>
      </c>
      <c r="O48" s="27">
        <f>Transactions_Table[[#This Row],[Green_Widgets_Sales]]+Transactions_Table[[#This Row],[Blue_Widgets_Sales]]</f>
        <v>5400</v>
      </c>
      <c r="P48" s="27">
        <f>Transactions_Table[[#This Row],[Green_Widgets_Sold]]+Transactions_Table[[#This Row],[Blue_Widgets_Sold]]</f>
        <v>10</v>
      </c>
      <c r="Q48" s="96">
        <v>0</v>
      </c>
      <c r="R48" s="35">
        <f>SUM(Transactions_Table[[#This Row],[Green_Widgets_Sales]]+Transactions_Table[[#This Row],[Blue_Widgets_Sales]]+Transactions_Table[[#This Row],[Insurance_Sales]])</f>
        <v>5400</v>
      </c>
    </row>
    <row r="49" spans="1:18">
      <c r="A49" s="61">
        <v>99</v>
      </c>
      <c r="B49" s="63" t="s">
        <v>5</v>
      </c>
      <c r="C49" s="32">
        <f t="shared" si="9"/>
        <v>51</v>
      </c>
      <c r="D49" s="63">
        <v>4601</v>
      </c>
      <c r="E49" s="30" t="str">
        <f t="shared" si="7"/>
        <v>Irlington Industries Ltd</v>
      </c>
      <c r="F49" s="68">
        <v>42786</v>
      </c>
      <c r="G49" s="22">
        <f t="shared" si="10"/>
        <v>42786</v>
      </c>
      <c r="H49" s="22" t="str">
        <f t="shared" si="11"/>
        <v>Monday</v>
      </c>
      <c r="I49" s="23">
        <f t="shared" si="12"/>
        <v>8</v>
      </c>
      <c r="J49" s="23">
        <f t="shared" si="13"/>
        <v>2</v>
      </c>
      <c r="K49" s="61">
        <v>3</v>
      </c>
      <c r="L49" s="61">
        <v>6</v>
      </c>
      <c r="M49" s="61">
        <v>1500</v>
      </c>
      <c r="N49" s="61">
        <v>3550</v>
      </c>
      <c r="O49" s="27">
        <f>Transactions_Table[[#This Row],[Green_Widgets_Sales]]+Transactions_Table[[#This Row],[Blue_Widgets_Sales]]</f>
        <v>5050</v>
      </c>
      <c r="P49" s="27">
        <f>Transactions_Table[[#This Row],[Green_Widgets_Sold]]+Transactions_Table[[#This Row],[Blue_Widgets_Sold]]</f>
        <v>9</v>
      </c>
      <c r="Q49" s="96">
        <v>0</v>
      </c>
      <c r="R49" s="35">
        <f>SUM(Transactions_Table[[#This Row],[Green_Widgets_Sales]]+Transactions_Table[[#This Row],[Blue_Widgets_Sales]]+Transactions_Table[[#This Row],[Insurance_Sales]])</f>
        <v>5050</v>
      </c>
    </row>
    <row r="50" spans="1:18">
      <c r="A50" s="61">
        <v>100</v>
      </c>
      <c r="B50" s="63" t="s">
        <v>6</v>
      </c>
      <c r="C50" s="32">
        <f t="shared" si="9"/>
        <v>52</v>
      </c>
      <c r="D50" s="63">
        <v>4602</v>
      </c>
      <c r="E50" s="30" t="str">
        <f t="shared" si="7"/>
        <v>Jeff Johnston Ltd</v>
      </c>
      <c r="F50" s="68">
        <v>42786</v>
      </c>
      <c r="G50" s="22">
        <f t="shared" si="10"/>
        <v>42786</v>
      </c>
      <c r="H50" s="22" t="str">
        <f t="shared" si="11"/>
        <v>Monday</v>
      </c>
      <c r="I50" s="23">
        <f t="shared" si="12"/>
        <v>8</v>
      </c>
      <c r="J50" s="23">
        <f t="shared" si="13"/>
        <v>2</v>
      </c>
      <c r="K50" s="61">
        <v>3</v>
      </c>
      <c r="L50" s="61">
        <v>5</v>
      </c>
      <c r="M50" s="61">
        <v>1500</v>
      </c>
      <c r="N50" s="61">
        <v>3000</v>
      </c>
      <c r="O50" s="27">
        <f>Transactions_Table[[#This Row],[Green_Widgets_Sales]]+Transactions_Table[[#This Row],[Blue_Widgets_Sales]]</f>
        <v>4500</v>
      </c>
      <c r="P50" s="27">
        <f>Transactions_Table[[#This Row],[Green_Widgets_Sold]]+Transactions_Table[[#This Row],[Blue_Widgets_Sold]]</f>
        <v>8</v>
      </c>
      <c r="Q50" s="96">
        <v>0</v>
      </c>
      <c r="R50" s="35">
        <f>SUM(Transactions_Table[[#This Row],[Green_Widgets_Sales]]+Transactions_Table[[#This Row],[Blue_Widgets_Sales]]+Transactions_Table[[#This Row],[Insurance_Sales]])</f>
        <v>4500</v>
      </c>
    </row>
    <row r="51" spans="1:18">
      <c r="A51" s="61">
        <v>101</v>
      </c>
      <c r="B51" s="63" t="s">
        <v>6</v>
      </c>
      <c r="C51" s="32">
        <f t="shared" si="9"/>
        <v>52</v>
      </c>
      <c r="D51" s="63">
        <v>4603</v>
      </c>
      <c r="E51" s="30" t="str">
        <f t="shared" si="7"/>
        <v>Kensome &amp; Kingston Ltd</v>
      </c>
      <c r="F51" s="68">
        <v>42786</v>
      </c>
      <c r="G51" s="22">
        <f t="shared" si="10"/>
        <v>42786</v>
      </c>
      <c r="H51" s="22" t="str">
        <f t="shared" si="11"/>
        <v>Monday</v>
      </c>
      <c r="I51" s="23">
        <f t="shared" si="12"/>
        <v>8</v>
      </c>
      <c r="J51" s="23">
        <f t="shared" si="13"/>
        <v>2</v>
      </c>
      <c r="K51" s="61">
        <v>3</v>
      </c>
      <c r="L51" s="61">
        <v>5</v>
      </c>
      <c r="M51" s="61">
        <v>1500</v>
      </c>
      <c r="N51" s="61">
        <v>3000</v>
      </c>
      <c r="O51" s="27">
        <f>Transactions_Table[[#This Row],[Green_Widgets_Sales]]+Transactions_Table[[#This Row],[Blue_Widgets_Sales]]</f>
        <v>4500</v>
      </c>
      <c r="P51" s="27">
        <f>Transactions_Table[[#This Row],[Green_Widgets_Sold]]+Transactions_Table[[#This Row],[Blue_Widgets_Sold]]</f>
        <v>8</v>
      </c>
      <c r="Q51" s="96">
        <v>0</v>
      </c>
      <c r="R51" s="35">
        <f>SUM(Transactions_Table[[#This Row],[Green_Widgets_Sales]]+Transactions_Table[[#This Row],[Blue_Widgets_Sales]]+Transactions_Table[[#This Row],[Insurance_Sales]])</f>
        <v>4500</v>
      </c>
    </row>
    <row r="52" spans="1:18">
      <c r="A52" s="61">
        <v>102</v>
      </c>
      <c r="B52" s="63" t="s">
        <v>10</v>
      </c>
      <c r="C52" s="32">
        <f t="shared" si="9"/>
        <v>53</v>
      </c>
      <c r="D52" s="63">
        <v>4583</v>
      </c>
      <c r="E52" s="30" t="str">
        <f t="shared" ref="E52:E75" si="14">IF(ISNA(VLOOKUP(D52,Customers,2,FALSE)),"",VLOOKUP(D52,Customers,2,FALSE))</f>
        <v>Quentin's Cabins Ltd</v>
      </c>
      <c r="F52" s="68">
        <v>42786</v>
      </c>
      <c r="G52" s="22">
        <f t="shared" si="10"/>
        <v>42786</v>
      </c>
      <c r="H52" s="22" t="str">
        <f t="shared" si="11"/>
        <v>Monday</v>
      </c>
      <c r="I52" s="23">
        <f t="shared" si="12"/>
        <v>8</v>
      </c>
      <c r="J52" s="23">
        <f t="shared" si="13"/>
        <v>2</v>
      </c>
      <c r="K52" s="61">
        <v>3</v>
      </c>
      <c r="L52" s="61">
        <v>4</v>
      </c>
      <c r="M52" s="61">
        <v>1500</v>
      </c>
      <c r="N52" s="61">
        <v>2400</v>
      </c>
      <c r="O52" s="27">
        <f>Transactions_Table[[#This Row],[Green_Widgets_Sales]]+Transactions_Table[[#This Row],[Blue_Widgets_Sales]]</f>
        <v>3900</v>
      </c>
      <c r="P52" s="27">
        <f>Transactions_Table[[#This Row],[Green_Widgets_Sold]]+Transactions_Table[[#This Row],[Blue_Widgets_Sold]]</f>
        <v>7</v>
      </c>
      <c r="Q52" s="96">
        <v>0</v>
      </c>
      <c r="R52" s="35">
        <f>SUM(Transactions_Table[[#This Row],[Green_Widgets_Sales]]+Transactions_Table[[#This Row],[Blue_Widgets_Sales]]+Transactions_Table[[#This Row],[Insurance_Sales]])</f>
        <v>3900</v>
      </c>
    </row>
    <row r="53" spans="1:18">
      <c r="A53" s="61">
        <v>103</v>
      </c>
      <c r="B53" s="63" t="s">
        <v>7</v>
      </c>
      <c r="C53" s="32">
        <f t="shared" ref="C53:C75" si="15">IF(ISNA(VLOOKUP(B53,Staff_ID_lookup,2,FALSE)),"",VLOOKUP(B53,Staff_ID_lookup,2,FALSE))</f>
        <v>54</v>
      </c>
      <c r="D53" s="63">
        <v>4585</v>
      </c>
      <c r="E53" s="30" t="str">
        <f t="shared" si="14"/>
        <v>Shenley Shovels Ltd</v>
      </c>
      <c r="F53" s="68">
        <v>42789</v>
      </c>
      <c r="G53" s="22">
        <f t="shared" ref="G53:G75" si="16">IF(F53&lt;&gt;"",F53-(WEEKDAY(F53)-1)+1,"")</f>
        <v>42786</v>
      </c>
      <c r="H53" s="22" t="str">
        <f t="shared" ref="H53:H75" si="17">IF(F53&lt;&gt;"",TEXT(F53,"dddd"),"")</f>
        <v>Thursday</v>
      </c>
      <c r="I53" s="23">
        <f t="shared" ref="I53:I75" si="18">IF(F53&lt;&gt;"",WEEKNUM(F53),"")</f>
        <v>8</v>
      </c>
      <c r="J53" s="23">
        <f t="shared" ref="J53:J75" si="19">IF(F53&lt;&gt;"",MONTH(F53),"")</f>
        <v>2</v>
      </c>
      <c r="K53" s="61">
        <v>4</v>
      </c>
      <c r="L53" s="61">
        <v>4</v>
      </c>
      <c r="M53" s="61">
        <v>2000</v>
      </c>
      <c r="N53" s="61">
        <v>2400</v>
      </c>
      <c r="O53" s="27">
        <f>Transactions_Table[[#This Row],[Green_Widgets_Sales]]+Transactions_Table[[#This Row],[Blue_Widgets_Sales]]</f>
        <v>4400</v>
      </c>
      <c r="P53" s="27">
        <f>Transactions_Table[[#This Row],[Green_Widgets_Sold]]+Transactions_Table[[#This Row],[Blue_Widgets_Sold]]</f>
        <v>8</v>
      </c>
      <c r="Q53" s="96">
        <v>0</v>
      </c>
      <c r="R53" s="35">
        <f>SUM(Transactions_Table[[#This Row],[Green_Widgets_Sales]]+Transactions_Table[[#This Row],[Blue_Widgets_Sales]]+Transactions_Table[[#This Row],[Insurance_Sales]])</f>
        <v>4400</v>
      </c>
    </row>
    <row r="54" spans="1:18">
      <c r="A54" s="61">
        <v>104</v>
      </c>
      <c r="B54" s="63" t="s">
        <v>11</v>
      </c>
      <c r="C54" s="32">
        <f t="shared" si="15"/>
        <v>55</v>
      </c>
      <c r="D54" s="63">
        <v>4617</v>
      </c>
      <c r="E54" s="30" t="str">
        <f t="shared" si="14"/>
        <v>Yeovil Yards Ltd</v>
      </c>
      <c r="F54" s="68">
        <v>42789</v>
      </c>
      <c r="G54" s="22">
        <f t="shared" si="16"/>
        <v>42786</v>
      </c>
      <c r="H54" s="22" t="str">
        <f t="shared" si="17"/>
        <v>Thursday</v>
      </c>
      <c r="I54" s="23">
        <f t="shared" si="18"/>
        <v>8</v>
      </c>
      <c r="J54" s="23">
        <f t="shared" si="19"/>
        <v>2</v>
      </c>
      <c r="K54" s="61">
        <v>4</v>
      </c>
      <c r="L54" s="61">
        <v>4</v>
      </c>
      <c r="M54" s="61">
        <v>2000</v>
      </c>
      <c r="N54" s="61">
        <v>2400</v>
      </c>
      <c r="O54" s="27">
        <f>Transactions_Table[[#This Row],[Green_Widgets_Sales]]+Transactions_Table[[#This Row],[Blue_Widgets_Sales]]</f>
        <v>4400</v>
      </c>
      <c r="P54" s="27">
        <f>Transactions_Table[[#This Row],[Green_Widgets_Sold]]+Transactions_Table[[#This Row],[Blue_Widgets_Sold]]</f>
        <v>8</v>
      </c>
      <c r="Q54" s="96">
        <v>0</v>
      </c>
      <c r="R54" s="35">
        <f>SUM(Transactions_Table[[#This Row],[Green_Widgets_Sales]]+Transactions_Table[[#This Row],[Blue_Widgets_Sales]]+Transactions_Table[[#This Row],[Insurance_Sales]])</f>
        <v>4400</v>
      </c>
    </row>
    <row r="55" spans="1:18">
      <c r="A55" s="61">
        <v>105</v>
      </c>
      <c r="B55" s="63" t="s">
        <v>8</v>
      </c>
      <c r="C55" s="32">
        <f t="shared" si="15"/>
        <v>56</v>
      </c>
      <c r="D55" s="63">
        <v>4616</v>
      </c>
      <c r="E55" s="30" t="str">
        <f t="shared" si="14"/>
        <v>X-cel Ltd</v>
      </c>
      <c r="F55" s="68">
        <v>42789</v>
      </c>
      <c r="G55" s="22">
        <f t="shared" si="16"/>
        <v>42786</v>
      </c>
      <c r="H55" s="22" t="str">
        <f t="shared" si="17"/>
        <v>Thursday</v>
      </c>
      <c r="I55" s="23">
        <f t="shared" si="18"/>
        <v>8</v>
      </c>
      <c r="J55" s="23">
        <f t="shared" si="19"/>
        <v>2</v>
      </c>
      <c r="K55" s="61">
        <v>5</v>
      </c>
      <c r="L55" s="61">
        <v>4</v>
      </c>
      <c r="M55" s="61">
        <v>2500</v>
      </c>
      <c r="N55" s="61">
        <v>2400</v>
      </c>
      <c r="O55" s="27">
        <f>Transactions_Table[[#This Row],[Green_Widgets_Sales]]+Transactions_Table[[#This Row],[Blue_Widgets_Sales]]</f>
        <v>4900</v>
      </c>
      <c r="P55" s="27">
        <f>Transactions_Table[[#This Row],[Green_Widgets_Sold]]+Transactions_Table[[#This Row],[Blue_Widgets_Sold]]</f>
        <v>9</v>
      </c>
      <c r="Q55" s="96">
        <v>0</v>
      </c>
      <c r="R55" s="35">
        <f>SUM(Transactions_Table[[#This Row],[Green_Widgets_Sales]]+Transactions_Table[[#This Row],[Blue_Widgets_Sales]]+Transactions_Table[[#This Row],[Insurance_Sales]])</f>
        <v>4900</v>
      </c>
    </row>
    <row r="56" spans="1:18">
      <c r="A56" s="61">
        <v>106</v>
      </c>
      <c r="B56" s="63" t="s">
        <v>12</v>
      </c>
      <c r="C56" s="32">
        <f t="shared" si="15"/>
        <v>57</v>
      </c>
      <c r="D56" s="63">
        <v>4571</v>
      </c>
      <c r="E56" s="30" t="str">
        <f t="shared" si="14"/>
        <v>East Empire Ltd</v>
      </c>
      <c r="F56" s="68">
        <v>42790</v>
      </c>
      <c r="G56" s="22">
        <f t="shared" si="16"/>
        <v>42786</v>
      </c>
      <c r="H56" s="22" t="str">
        <f t="shared" si="17"/>
        <v>Friday</v>
      </c>
      <c r="I56" s="23">
        <f t="shared" si="18"/>
        <v>8</v>
      </c>
      <c r="J56" s="23">
        <f t="shared" si="19"/>
        <v>2</v>
      </c>
      <c r="K56" s="61">
        <v>5</v>
      </c>
      <c r="L56" s="61">
        <v>6</v>
      </c>
      <c r="M56" s="61">
        <v>2500</v>
      </c>
      <c r="N56" s="61">
        <v>3600</v>
      </c>
      <c r="O56" s="27">
        <f>Transactions_Table[[#This Row],[Green_Widgets_Sales]]+Transactions_Table[[#This Row],[Blue_Widgets_Sales]]</f>
        <v>6100</v>
      </c>
      <c r="P56" s="27">
        <f>Transactions_Table[[#This Row],[Green_Widgets_Sold]]+Transactions_Table[[#This Row],[Blue_Widgets_Sold]]</f>
        <v>11</v>
      </c>
      <c r="Q56" s="96">
        <v>0</v>
      </c>
      <c r="R56" s="35">
        <f>SUM(Transactions_Table[[#This Row],[Green_Widgets_Sales]]+Transactions_Table[[#This Row],[Blue_Widgets_Sales]]+Transactions_Table[[#This Row],[Insurance_Sales]])</f>
        <v>6100</v>
      </c>
    </row>
    <row r="57" spans="1:18">
      <c r="A57" s="61">
        <v>107</v>
      </c>
      <c r="B57" s="63" t="s">
        <v>9</v>
      </c>
      <c r="C57" s="32">
        <f t="shared" si="15"/>
        <v>50</v>
      </c>
      <c r="D57" s="63">
        <v>4611</v>
      </c>
      <c r="E57" s="30" t="str">
        <f t="shared" si="14"/>
        <v>Sally's Supplies Ltd</v>
      </c>
      <c r="F57" s="68">
        <v>42794</v>
      </c>
      <c r="G57" s="22">
        <f t="shared" si="16"/>
        <v>42793</v>
      </c>
      <c r="H57" s="22" t="str">
        <f t="shared" si="17"/>
        <v>Tuesday</v>
      </c>
      <c r="I57" s="23">
        <f t="shared" si="18"/>
        <v>9</v>
      </c>
      <c r="J57" s="23">
        <f t="shared" si="19"/>
        <v>2</v>
      </c>
      <c r="K57" s="61">
        <v>3</v>
      </c>
      <c r="L57" s="61">
        <v>6</v>
      </c>
      <c r="M57" s="61">
        <v>1500</v>
      </c>
      <c r="N57" s="61">
        <v>3600</v>
      </c>
      <c r="O57" s="27">
        <f>Transactions_Table[[#This Row],[Green_Widgets_Sales]]+Transactions_Table[[#This Row],[Blue_Widgets_Sales]]</f>
        <v>5100</v>
      </c>
      <c r="P57" s="27">
        <f>Transactions_Table[[#This Row],[Green_Widgets_Sold]]+Transactions_Table[[#This Row],[Blue_Widgets_Sold]]</f>
        <v>9</v>
      </c>
      <c r="Q57" s="96">
        <v>0</v>
      </c>
      <c r="R57" s="35">
        <f>SUM(Transactions_Table[[#This Row],[Green_Widgets_Sales]]+Transactions_Table[[#This Row],[Blue_Widgets_Sales]]+Transactions_Table[[#This Row],[Insurance_Sales]])</f>
        <v>5100</v>
      </c>
    </row>
    <row r="58" spans="1:18">
      <c r="A58" s="61">
        <v>108</v>
      </c>
      <c r="B58" s="63" t="s">
        <v>5</v>
      </c>
      <c r="C58" s="32">
        <f t="shared" si="15"/>
        <v>51</v>
      </c>
      <c r="D58" s="63">
        <v>4612</v>
      </c>
      <c r="E58" s="30" t="str">
        <f t="shared" si="14"/>
        <v>Thompson's Tents Ltd</v>
      </c>
      <c r="F58" s="68">
        <v>42794</v>
      </c>
      <c r="G58" s="22">
        <f t="shared" si="16"/>
        <v>42793</v>
      </c>
      <c r="H58" s="22" t="str">
        <f t="shared" si="17"/>
        <v>Tuesday</v>
      </c>
      <c r="I58" s="23">
        <f t="shared" si="18"/>
        <v>9</v>
      </c>
      <c r="J58" s="23">
        <f t="shared" si="19"/>
        <v>2</v>
      </c>
      <c r="K58" s="61">
        <v>3</v>
      </c>
      <c r="L58" s="61">
        <v>6</v>
      </c>
      <c r="M58" s="61">
        <v>1500</v>
      </c>
      <c r="N58" s="61">
        <v>3600</v>
      </c>
      <c r="O58" s="27">
        <f>Transactions_Table[[#This Row],[Green_Widgets_Sales]]+Transactions_Table[[#This Row],[Blue_Widgets_Sales]]</f>
        <v>5100</v>
      </c>
      <c r="P58" s="27">
        <f>Transactions_Table[[#This Row],[Green_Widgets_Sold]]+Transactions_Table[[#This Row],[Blue_Widgets_Sold]]</f>
        <v>9</v>
      </c>
      <c r="Q58" s="96">
        <v>0</v>
      </c>
      <c r="R58" s="35">
        <f>SUM(Transactions_Table[[#This Row],[Green_Widgets_Sales]]+Transactions_Table[[#This Row],[Blue_Widgets_Sales]]+Transactions_Table[[#This Row],[Insurance_Sales]])</f>
        <v>5100</v>
      </c>
    </row>
    <row r="59" spans="1:18">
      <c r="A59" s="61">
        <v>109</v>
      </c>
      <c r="B59" s="63" t="s">
        <v>6</v>
      </c>
      <c r="C59" s="32">
        <f t="shared" si="15"/>
        <v>52</v>
      </c>
      <c r="D59" s="63">
        <v>4613</v>
      </c>
      <c r="E59" s="30" t="str">
        <f t="shared" si="14"/>
        <v>Ursula Umbridge Ltd</v>
      </c>
      <c r="F59" s="68">
        <v>42794</v>
      </c>
      <c r="G59" s="22">
        <f t="shared" si="16"/>
        <v>42793</v>
      </c>
      <c r="H59" s="22" t="str">
        <f t="shared" si="17"/>
        <v>Tuesday</v>
      </c>
      <c r="I59" s="23">
        <f t="shared" si="18"/>
        <v>9</v>
      </c>
      <c r="J59" s="23">
        <f t="shared" si="19"/>
        <v>2</v>
      </c>
      <c r="K59" s="61">
        <v>3</v>
      </c>
      <c r="L59" s="61">
        <v>6</v>
      </c>
      <c r="M59" s="61">
        <v>1500</v>
      </c>
      <c r="N59" s="61">
        <v>3600</v>
      </c>
      <c r="O59" s="27">
        <f>Transactions_Table[[#This Row],[Green_Widgets_Sales]]+Transactions_Table[[#This Row],[Blue_Widgets_Sales]]</f>
        <v>5100</v>
      </c>
      <c r="P59" s="27">
        <f>Transactions_Table[[#This Row],[Green_Widgets_Sold]]+Transactions_Table[[#This Row],[Blue_Widgets_Sold]]</f>
        <v>9</v>
      </c>
      <c r="Q59" s="96">
        <v>0</v>
      </c>
      <c r="R59" s="35">
        <f>SUM(Transactions_Table[[#This Row],[Green_Widgets_Sales]]+Transactions_Table[[#This Row],[Blue_Widgets_Sales]]+Transactions_Table[[#This Row],[Insurance_Sales]])</f>
        <v>5100</v>
      </c>
    </row>
    <row r="60" spans="1:18">
      <c r="A60" s="61">
        <v>110</v>
      </c>
      <c r="B60" s="63" t="s">
        <v>6</v>
      </c>
      <c r="C60" s="32">
        <f t="shared" si="15"/>
        <v>52</v>
      </c>
      <c r="D60" s="63">
        <v>4603</v>
      </c>
      <c r="E60" s="30" t="str">
        <f t="shared" si="14"/>
        <v>Kensome &amp; Kingston Ltd</v>
      </c>
      <c r="F60" s="68">
        <v>42794</v>
      </c>
      <c r="G60" s="22">
        <f t="shared" si="16"/>
        <v>42793</v>
      </c>
      <c r="H60" s="22" t="str">
        <f t="shared" si="17"/>
        <v>Tuesday</v>
      </c>
      <c r="I60" s="23">
        <f t="shared" si="18"/>
        <v>9</v>
      </c>
      <c r="J60" s="23">
        <f t="shared" si="19"/>
        <v>2</v>
      </c>
      <c r="K60" s="61">
        <v>3</v>
      </c>
      <c r="L60" s="61">
        <v>3</v>
      </c>
      <c r="M60" s="61">
        <v>1500</v>
      </c>
      <c r="N60" s="61">
        <v>1800</v>
      </c>
      <c r="O60" s="27">
        <f>Transactions_Table[[#This Row],[Green_Widgets_Sales]]+Transactions_Table[[#This Row],[Blue_Widgets_Sales]]</f>
        <v>3300</v>
      </c>
      <c r="P60" s="27">
        <f>Transactions_Table[[#This Row],[Green_Widgets_Sold]]+Transactions_Table[[#This Row],[Blue_Widgets_Sold]]</f>
        <v>6</v>
      </c>
      <c r="Q60" s="96">
        <v>0</v>
      </c>
      <c r="R60" s="35">
        <f>SUM(Transactions_Table[[#This Row],[Green_Widgets_Sales]]+Transactions_Table[[#This Row],[Blue_Widgets_Sales]]+Transactions_Table[[#This Row],[Insurance_Sales]])</f>
        <v>3300</v>
      </c>
    </row>
    <row r="61" spans="1:18">
      <c r="A61" s="61">
        <v>111</v>
      </c>
      <c r="B61" s="63" t="s">
        <v>10</v>
      </c>
      <c r="C61" s="32">
        <f t="shared" si="15"/>
        <v>53</v>
      </c>
      <c r="D61" s="63">
        <v>4616</v>
      </c>
      <c r="E61" s="30" t="str">
        <f t="shared" si="14"/>
        <v>X-cel Ltd</v>
      </c>
      <c r="F61" s="68">
        <v>42796</v>
      </c>
      <c r="G61" s="22">
        <f t="shared" si="16"/>
        <v>42793</v>
      </c>
      <c r="H61" s="22" t="str">
        <f t="shared" si="17"/>
        <v>Thursday</v>
      </c>
      <c r="I61" s="23">
        <f t="shared" si="18"/>
        <v>9</v>
      </c>
      <c r="J61" s="23">
        <f t="shared" si="19"/>
        <v>3</v>
      </c>
      <c r="K61" s="61">
        <v>4</v>
      </c>
      <c r="L61" s="61">
        <v>3</v>
      </c>
      <c r="M61" s="61">
        <v>2000</v>
      </c>
      <c r="N61" s="61">
        <v>1800</v>
      </c>
      <c r="O61" s="27">
        <f>Transactions_Table[[#This Row],[Green_Widgets_Sales]]+Transactions_Table[[#This Row],[Blue_Widgets_Sales]]</f>
        <v>3800</v>
      </c>
      <c r="P61" s="27">
        <f>Transactions_Table[[#This Row],[Green_Widgets_Sold]]+Transactions_Table[[#This Row],[Blue_Widgets_Sold]]</f>
        <v>7</v>
      </c>
      <c r="Q61" s="96">
        <v>0</v>
      </c>
      <c r="R61" s="35">
        <f>SUM(Transactions_Table[[#This Row],[Green_Widgets_Sales]]+Transactions_Table[[#This Row],[Blue_Widgets_Sales]]+Transactions_Table[[#This Row],[Insurance_Sales]])</f>
        <v>3800</v>
      </c>
    </row>
    <row r="62" spans="1:18">
      <c r="A62" s="61">
        <v>112</v>
      </c>
      <c r="B62" s="63" t="s">
        <v>7</v>
      </c>
      <c r="C62" s="32">
        <f t="shared" si="15"/>
        <v>54</v>
      </c>
      <c r="D62" s="63">
        <v>4614</v>
      </c>
      <c r="E62" s="30" t="str">
        <f t="shared" si="14"/>
        <v>Violet Vans Ltd</v>
      </c>
      <c r="F62" s="68">
        <v>42797</v>
      </c>
      <c r="G62" s="22">
        <f t="shared" si="16"/>
        <v>42793</v>
      </c>
      <c r="H62" s="22" t="str">
        <f t="shared" si="17"/>
        <v>Friday</v>
      </c>
      <c r="I62" s="23">
        <f t="shared" si="18"/>
        <v>9</v>
      </c>
      <c r="J62" s="23">
        <f t="shared" si="19"/>
        <v>3</v>
      </c>
      <c r="K62" s="61">
        <v>4</v>
      </c>
      <c r="L62" s="61">
        <v>3</v>
      </c>
      <c r="M62" s="61">
        <v>2000</v>
      </c>
      <c r="N62" s="61">
        <v>1800</v>
      </c>
      <c r="O62" s="27">
        <f>Transactions_Table[[#This Row],[Green_Widgets_Sales]]+Transactions_Table[[#This Row],[Blue_Widgets_Sales]]</f>
        <v>3800</v>
      </c>
      <c r="P62" s="27">
        <f>Transactions_Table[[#This Row],[Green_Widgets_Sold]]+Transactions_Table[[#This Row],[Blue_Widgets_Sold]]</f>
        <v>7</v>
      </c>
      <c r="Q62" s="96">
        <v>0</v>
      </c>
      <c r="R62" s="35">
        <f>SUM(Transactions_Table[[#This Row],[Green_Widgets_Sales]]+Transactions_Table[[#This Row],[Blue_Widgets_Sales]]+Transactions_Table[[#This Row],[Insurance_Sales]])</f>
        <v>3800</v>
      </c>
    </row>
    <row r="63" spans="1:18">
      <c r="A63" s="61">
        <v>113</v>
      </c>
      <c r="B63" s="63" t="s">
        <v>11</v>
      </c>
      <c r="C63" s="32">
        <f t="shared" si="15"/>
        <v>55</v>
      </c>
      <c r="D63" s="63">
        <v>4572</v>
      </c>
      <c r="E63" s="30" t="str">
        <f t="shared" si="14"/>
        <v>Frannock Manor PLC</v>
      </c>
      <c r="F63" s="68">
        <v>42797</v>
      </c>
      <c r="G63" s="22">
        <f t="shared" si="16"/>
        <v>42793</v>
      </c>
      <c r="H63" s="22" t="str">
        <f t="shared" si="17"/>
        <v>Friday</v>
      </c>
      <c r="I63" s="23">
        <f t="shared" si="18"/>
        <v>9</v>
      </c>
      <c r="J63" s="23">
        <f t="shared" si="19"/>
        <v>3</v>
      </c>
      <c r="K63" s="61">
        <v>3</v>
      </c>
      <c r="L63" s="61">
        <v>3</v>
      </c>
      <c r="M63" s="61">
        <v>1500</v>
      </c>
      <c r="N63" s="61">
        <v>1800</v>
      </c>
      <c r="O63" s="27">
        <f>Transactions_Table[[#This Row],[Green_Widgets_Sales]]+Transactions_Table[[#This Row],[Blue_Widgets_Sales]]</f>
        <v>3300</v>
      </c>
      <c r="P63" s="27">
        <f>Transactions_Table[[#This Row],[Green_Widgets_Sold]]+Transactions_Table[[#This Row],[Blue_Widgets_Sold]]</f>
        <v>6</v>
      </c>
      <c r="Q63" s="96">
        <v>0</v>
      </c>
      <c r="R63" s="35">
        <f>SUM(Transactions_Table[[#This Row],[Green_Widgets_Sales]]+Transactions_Table[[#This Row],[Blue_Widgets_Sales]]+Transactions_Table[[#This Row],[Insurance_Sales]])</f>
        <v>3300</v>
      </c>
    </row>
    <row r="64" spans="1:18">
      <c r="A64" s="61">
        <v>114</v>
      </c>
      <c r="B64" s="63" t="s">
        <v>8</v>
      </c>
      <c r="C64" s="32">
        <f t="shared" si="15"/>
        <v>56</v>
      </c>
      <c r="D64" s="63">
        <v>4603</v>
      </c>
      <c r="E64" s="30" t="str">
        <f t="shared" si="14"/>
        <v>Kensome &amp; Kingston Ltd</v>
      </c>
      <c r="F64" s="68">
        <v>42797</v>
      </c>
      <c r="G64" s="22">
        <f t="shared" si="16"/>
        <v>42793</v>
      </c>
      <c r="H64" s="22" t="str">
        <f t="shared" si="17"/>
        <v>Friday</v>
      </c>
      <c r="I64" s="23">
        <f t="shared" si="18"/>
        <v>9</v>
      </c>
      <c r="J64" s="23">
        <f t="shared" si="19"/>
        <v>3</v>
      </c>
      <c r="K64" s="61">
        <v>3</v>
      </c>
      <c r="L64" s="61">
        <v>3</v>
      </c>
      <c r="M64" s="61">
        <v>1500</v>
      </c>
      <c r="N64" s="61">
        <v>1800</v>
      </c>
      <c r="O64" s="27">
        <f>Transactions_Table[[#This Row],[Green_Widgets_Sales]]+Transactions_Table[[#This Row],[Blue_Widgets_Sales]]</f>
        <v>3300</v>
      </c>
      <c r="P64" s="27">
        <f>Transactions_Table[[#This Row],[Green_Widgets_Sold]]+Transactions_Table[[#This Row],[Blue_Widgets_Sold]]</f>
        <v>6</v>
      </c>
      <c r="Q64" s="96">
        <v>0</v>
      </c>
      <c r="R64" s="35">
        <f>SUM(Transactions_Table[[#This Row],[Green_Widgets_Sales]]+Transactions_Table[[#This Row],[Blue_Widgets_Sales]]+Transactions_Table[[#This Row],[Insurance_Sales]])</f>
        <v>3300</v>
      </c>
    </row>
    <row r="65" spans="1:18">
      <c r="A65" s="61">
        <v>115</v>
      </c>
      <c r="B65" s="63" t="s">
        <v>12</v>
      </c>
      <c r="C65" s="32">
        <f t="shared" si="15"/>
        <v>57</v>
      </c>
      <c r="D65" s="63">
        <v>4571</v>
      </c>
      <c r="E65" s="30" t="str">
        <f t="shared" si="14"/>
        <v>East Empire Ltd</v>
      </c>
      <c r="F65" s="68">
        <v>42797</v>
      </c>
      <c r="G65" s="22">
        <f t="shared" si="16"/>
        <v>42793</v>
      </c>
      <c r="H65" s="22" t="str">
        <f t="shared" si="17"/>
        <v>Friday</v>
      </c>
      <c r="I65" s="23">
        <f t="shared" si="18"/>
        <v>9</v>
      </c>
      <c r="J65" s="23">
        <f t="shared" si="19"/>
        <v>3</v>
      </c>
      <c r="K65" s="61">
        <v>3</v>
      </c>
      <c r="L65" s="61">
        <v>3</v>
      </c>
      <c r="M65" s="61">
        <v>1500</v>
      </c>
      <c r="N65" s="61">
        <v>1800</v>
      </c>
      <c r="O65" s="27">
        <f>Transactions_Table[[#This Row],[Green_Widgets_Sales]]+Transactions_Table[[#This Row],[Blue_Widgets_Sales]]</f>
        <v>3300</v>
      </c>
      <c r="P65" s="27">
        <f>Transactions_Table[[#This Row],[Green_Widgets_Sold]]+Transactions_Table[[#This Row],[Blue_Widgets_Sold]]</f>
        <v>6</v>
      </c>
      <c r="Q65" s="96">
        <v>0</v>
      </c>
      <c r="R65" s="35">
        <f>SUM(Transactions_Table[[#This Row],[Green_Widgets_Sales]]+Transactions_Table[[#This Row],[Blue_Widgets_Sales]]+Transactions_Table[[#This Row],[Insurance_Sales]])</f>
        <v>3300</v>
      </c>
    </row>
    <row r="66" spans="1:18">
      <c r="A66" s="61">
        <v>116</v>
      </c>
      <c r="B66" s="63" t="s">
        <v>8</v>
      </c>
      <c r="C66" s="32">
        <f t="shared" si="15"/>
        <v>56</v>
      </c>
      <c r="D66" s="63">
        <v>4601</v>
      </c>
      <c r="E66" s="30" t="str">
        <f t="shared" si="14"/>
        <v>Irlington Industries Ltd</v>
      </c>
      <c r="F66" s="68">
        <v>42801</v>
      </c>
      <c r="G66" s="22">
        <f t="shared" si="16"/>
        <v>42800</v>
      </c>
      <c r="H66" s="22" t="str">
        <f t="shared" si="17"/>
        <v>Tuesday</v>
      </c>
      <c r="I66" s="23">
        <f t="shared" si="18"/>
        <v>10</v>
      </c>
      <c r="J66" s="23">
        <f t="shared" si="19"/>
        <v>3</v>
      </c>
      <c r="K66" s="61">
        <v>2</v>
      </c>
      <c r="L66" s="61">
        <v>5</v>
      </c>
      <c r="M66" s="61">
        <v>1000</v>
      </c>
      <c r="N66" s="61">
        <v>3000</v>
      </c>
      <c r="O66" s="27">
        <f>Transactions_Table[[#This Row],[Green_Widgets_Sales]]+Transactions_Table[[#This Row],[Blue_Widgets_Sales]]</f>
        <v>4000</v>
      </c>
      <c r="P66" s="27">
        <f>Transactions_Table[[#This Row],[Green_Widgets_Sold]]+Transactions_Table[[#This Row],[Blue_Widgets_Sold]]</f>
        <v>7</v>
      </c>
      <c r="Q66" s="96">
        <v>100</v>
      </c>
      <c r="R66" s="35">
        <f>SUM(Transactions_Table[[#This Row],[Green_Widgets_Sales]]+Transactions_Table[[#This Row],[Blue_Widgets_Sales]]+Transactions_Table[[#This Row],[Insurance_Sales]])</f>
        <v>4100</v>
      </c>
    </row>
    <row r="67" spans="1:18">
      <c r="A67" s="61">
        <v>117</v>
      </c>
      <c r="B67" s="63" t="s">
        <v>12</v>
      </c>
      <c r="C67" s="32">
        <f t="shared" si="15"/>
        <v>57</v>
      </c>
      <c r="D67" s="63">
        <v>4602</v>
      </c>
      <c r="E67" s="30" t="str">
        <f t="shared" si="14"/>
        <v>Jeff Johnston Ltd</v>
      </c>
      <c r="F67" s="68">
        <v>42802</v>
      </c>
      <c r="G67" s="22">
        <f t="shared" si="16"/>
        <v>42800</v>
      </c>
      <c r="H67" s="22" t="str">
        <f t="shared" si="17"/>
        <v>Wednesday</v>
      </c>
      <c r="I67" s="23">
        <f t="shared" si="18"/>
        <v>10</v>
      </c>
      <c r="J67" s="23">
        <f t="shared" si="19"/>
        <v>3</v>
      </c>
      <c r="K67" s="61">
        <v>2</v>
      </c>
      <c r="L67" s="61">
        <v>5</v>
      </c>
      <c r="M67" s="61">
        <v>1000</v>
      </c>
      <c r="N67" s="61">
        <v>3000</v>
      </c>
      <c r="O67" s="27">
        <f>Transactions_Table[[#This Row],[Green_Widgets_Sales]]+Transactions_Table[[#This Row],[Blue_Widgets_Sales]]</f>
        <v>4000</v>
      </c>
      <c r="P67" s="27">
        <f>Transactions_Table[[#This Row],[Green_Widgets_Sold]]+Transactions_Table[[#This Row],[Blue_Widgets_Sold]]</f>
        <v>7</v>
      </c>
      <c r="Q67" s="96">
        <v>0</v>
      </c>
      <c r="R67" s="35">
        <f>SUM(Transactions_Table[[#This Row],[Green_Widgets_Sales]]+Transactions_Table[[#This Row],[Blue_Widgets_Sales]]+Transactions_Table[[#This Row],[Insurance_Sales]])</f>
        <v>4000</v>
      </c>
    </row>
    <row r="68" spans="1:18">
      <c r="A68" s="61">
        <v>118</v>
      </c>
      <c r="B68" s="63" t="s">
        <v>11</v>
      </c>
      <c r="C68" s="32">
        <f t="shared" si="15"/>
        <v>55</v>
      </c>
      <c r="D68" s="63">
        <v>4603</v>
      </c>
      <c r="E68" s="30" t="str">
        <f t="shared" si="14"/>
        <v>Kensome &amp; Kingston Ltd</v>
      </c>
      <c r="F68" s="68">
        <v>42803</v>
      </c>
      <c r="G68" s="22">
        <f t="shared" si="16"/>
        <v>42800</v>
      </c>
      <c r="H68" s="22" t="str">
        <f t="shared" si="17"/>
        <v>Thursday</v>
      </c>
      <c r="I68" s="23">
        <f t="shared" si="18"/>
        <v>10</v>
      </c>
      <c r="J68" s="23">
        <f t="shared" si="19"/>
        <v>3</v>
      </c>
      <c r="K68" s="61">
        <v>2</v>
      </c>
      <c r="L68" s="61">
        <v>5</v>
      </c>
      <c r="M68" s="61">
        <v>1000</v>
      </c>
      <c r="N68" s="61">
        <v>3000</v>
      </c>
      <c r="O68" s="27">
        <f>Transactions_Table[[#This Row],[Green_Widgets_Sales]]+Transactions_Table[[#This Row],[Blue_Widgets_Sales]]</f>
        <v>4000</v>
      </c>
      <c r="P68" s="27">
        <f>Transactions_Table[[#This Row],[Green_Widgets_Sold]]+Transactions_Table[[#This Row],[Blue_Widgets_Sold]]</f>
        <v>7</v>
      </c>
      <c r="Q68" s="96">
        <v>100</v>
      </c>
      <c r="R68" s="35">
        <f>SUM(Transactions_Table[[#This Row],[Green_Widgets_Sales]]+Transactions_Table[[#This Row],[Blue_Widgets_Sales]]+Transactions_Table[[#This Row],[Insurance_Sales]])</f>
        <v>4100</v>
      </c>
    </row>
    <row r="69" spans="1:18">
      <c r="A69" s="61">
        <v>119</v>
      </c>
      <c r="B69" s="63" t="s">
        <v>7</v>
      </c>
      <c r="C69" s="32">
        <f t="shared" si="15"/>
        <v>54</v>
      </c>
      <c r="D69" s="63">
        <v>4583</v>
      </c>
      <c r="E69" s="30" t="str">
        <f t="shared" si="14"/>
        <v>Quentin's Cabins Ltd</v>
      </c>
      <c r="F69" s="68">
        <v>42803</v>
      </c>
      <c r="G69" s="22">
        <f t="shared" si="16"/>
        <v>42800</v>
      </c>
      <c r="H69" s="22" t="str">
        <f t="shared" si="17"/>
        <v>Thursday</v>
      </c>
      <c r="I69" s="23">
        <f t="shared" si="18"/>
        <v>10</v>
      </c>
      <c r="J69" s="23">
        <f t="shared" si="19"/>
        <v>3</v>
      </c>
      <c r="K69" s="61">
        <v>2</v>
      </c>
      <c r="L69" s="61">
        <v>4</v>
      </c>
      <c r="M69" s="61">
        <v>1000</v>
      </c>
      <c r="N69" s="61">
        <v>2400</v>
      </c>
      <c r="O69" s="27">
        <f>Transactions_Table[[#This Row],[Green_Widgets_Sales]]+Transactions_Table[[#This Row],[Blue_Widgets_Sales]]</f>
        <v>3400</v>
      </c>
      <c r="P69" s="27">
        <f>Transactions_Table[[#This Row],[Green_Widgets_Sold]]+Transactions_Table[[#This Row],[Blue_Widgets_Sold]]</f>
        <v>6</v>
      </c>
      <c r="Q69" s="96">
        <v>0</v>
      </c>
      <c r="R69" s="35">
        <f>SUM(Transactions_Table[[#This Row],[Green_Widgets_Sales]]+Transactions_Table[[#This Row],[Blue_Widgets_Sales]]+Transactions_Table[[#This Row],[Insurance_Sales]])</f>
        <v>3400</v>
      </c>
    </row>
    <row r="70" spans="1:18">
      <c r="A70" s="61">
        <v>120</v>
      </c>
      <c r="B70" s="63" t="s">
        <v>7</v>
      </c>
      <c r="C70" s="32">
        <f t="shared" si="15"/>
        <v>54</v>
      </c>
      <c r="D70" s="63">
        <v>4585</v>
      </c>
      <c r="E70" s="30" t="str">
        <f t="shared" si="14"/>
        <v>Shenley Shovels Ltd</v>
      </c>
      <c r="F70" s="68">
        <v>42803</v>
      </c>
      <c r="G70" s="22">
        <f t="shared" si="16"/>
        <v>42800</v>
      </c>
      <c r="H70" s="22" t="str">
        <f t="shared" si="17"/>
        <v>Thursday</v>
      </c>
      <c r="I70" s="23">
        <f t="shared" si="18"/>
        <v>10</v>
      </c>
      <c r="J70" s="23">
        <f t="shared" si="19"/>
        <v>3</v>
      </c>
      <c r="K70" s="61">
        <v>3</v>
      </c>
      <c r="L70" s="61">
        <v>4</v>
      </c>
      <c r="M70" s="61">
        <v>1500</v>
      </c>
      <c r="N70" s="61">
        <v>2400</v>
      </c>
      <c r="O70" s="27">
        <f>Transactions_Table[[#This Row],[Green_Widgets_Sales]]+Transactions_Table[[#This Row],[Blue_Widgets_Sales]]</f>
        <v>3900</v>
      </c>
      <c r="P70" s="27">
        <f>Transactions_Table[[#This Row],[Green_Widgets_Sold]]+Transactions_Table[[#This Row],[Blue_Widgets_Sold]]</f>
        <v>7</v>
      </c>
      <c r="Q70" s="96">
        <v>0</v>
      </c>
      <c r="R70" s="35">
        <f>SUM(Transactions_Table[[#This Row],[Green_Widgets_Sales]]+Transactions_Table[[#This Row],[Blue_Widgets_Sales]]+Transactions_Table[[#This Row],[Insurance_Sales]])</f>
        <v>3900</v>
      </c>
    </row>
    <row r="71" spans="1:18">
      <c r="A71" s="61">
        <v>121</v>
      </c>
      <c r="B71" s="63" t="s">
        <v>10</v>
      </c>
      <c r="C71" s="32">
        <f t="shared" si="15"/>
        <v>53</v>
      </c>
      <c r="D71" s="63">
        <v>4612</v>
      </c>
      <c r="E71" s="30" t="str">
        <f t="shared" si="14"/>
        <v>Thompson's Tents Ltd</v>
      </c>
      <c r="F71" s="68">
        <v>42804</v>
      </c>
      <c r="G71" s="22">
        <f t="shared" si="16"/>
        <v>42800</v>
      </c>
      <c r="H71" s="22" t="str">
        <f t="shared" si="17"/>
        <v>Friday</v>
      </c>
      <c r="I71" s="23">
        <f t="shared" si="18"/>
        <v>10</v>
      </c>
      <c r="J71" s="23">
        <f t="shared" si="19"/>
        <v>3</v>
      </c>
      <c r="K71" s="61">
        <v>3</v>
      </c>
      <c r="L71" s="61">
        <v>3</v>
      </c>
      <c r="M71" s="61">
        <v>1500</v>
      </c>
      <c r="N71" s="61">
        <v>1800</v>
      </c>
      <c r="O71" s="27">
        <f>Transactions_Table[[#This Row],[Green_Widgets_Sales]]+Transactions_Table[[#This Row],[Blue_Widgets_Sales]]</f>
        <v>3300</v>
      </c>
      <c r="P71" s="27">
        <f>Transactions_Table[[#This Row],[Green_Widgets_Sold]]+Transactions_Table[[#This Row],[Blue_Widgets_Sold]]</f>
        <v>6</v>
      </c>
      <c r="Q71" s="96">
        <v>0</v>
      </c>
      <c r="R71" s="35">
        <f>SUM(Transactions_Table[[#This Row],[Green_Widgets_Sales]]+Transactions_Table[[#This Row],[Blue_Widgets_Sales]]+Transactions_Table[[#This Row],[Insurance_Sales]])</f>
        <v>3300</v>
      </c>
    </row>
    <row r="72" spans="1:18">
      <c r="A72" s="61">
        <v>122</v>
      </c>
      <c r="B72" s="63" t="s">
        <v>6</v>
      </c>
      <c r="C72" s="32">
        <f t="shared" si="15"/>
        <v>52</v>
      </c>
      <c r="D72" s="63">
        <v>4616</v>
      </c>
      <c r="E72" s="30" t="str">
        <f t="shared" si="14"/>
        <v>X-cel Ltd</v>
      </c>
      <c r="F72" s="68">
        <v>42804</v>
      </c>
      <c r="G72" s="22">
        <f t="shared" si="16"/>
        <v>42800</v>
      </c>
      <c r="H72" s="22" t="str">
        <f t="shared" si="17"/>
        <v>Friday</v>
      </c>
      <c r="I72" s="23">
        <f t="shared" si="18"/>
        <v>10</v>
      </c>
      <c r="J72" s="23">
        <f t="shared" si="19"/>
        <v>3</v>
      </c>
      <c r="K72" s="61">
        <v>3</v>
      </c>
      <c r="L72" s="61">
        <v>3</v>
      </c>
      <c r="M72" s="61">
        <v>1500</v>
      </c>
      <c r="N72" s="61">
        <v>1800</v>
      </c>
      <c r="O72" s="27">
        <f>Transactions_Table[[#This Row],[Green_Widgets_Sales]]+Transactions_Table[[#This Row],[Blue_Widgets_Sales]]</f>
        <v>3300</v>
      </c>
      <c r="P72" s="27">
        <f>Transactions_Table[[#This Row],[Green_Widgets_Sold]]+Transactions_Table[[#This Row],[Blue_Widgets_Sold]]</f>
        <v>6</v>
      </c>
      <c r="Q72" s="96">
        <v>0</v>
      </c>
      <c r="R72" s="35">
        <f>SUM(Transactions_Table[[#This Row],[Green_Widgets_Sales]]+Transactions_Table[[#This Row],[Blue_Widgets_Sales]]+Transactions_Table[[#This Row],[Insurance_Sales]])</f>
        <v>3300</v>
      </c>
    </row>
    <row r="73" spans="1:18">
      <c r="A73" s="61">
        <v>123</v>
      </c>
      <c r="B73" s="63" t="s">
        <v>9</v>
      </c>
      <c r="C73" s="32">
        <f t="shared" si="15"/>
        <v>50</v>
      </c>
      <c r="D73" s="63">
        <v>4617</v>
      </c>
      <c r="E73" s="30" t="str">
        <f t="shared" si="14"/>
        <v>Yeovil Yards Ltd</v>
      </c>
      <c r="F73" s="68">
        <v>42804</v>
      </c>
      <c r="G73" s="22">
        <f t="shared" si="16"/>
        <v>42800</v>
      </c>
      <c r="H73" s="22" t="str">
        <f t="shared" si="17"/>
        <v>Friday</v>
      </c>
      <c r="I73" s="23">
        <f t="shared" si="18"/>
        <v>10</v>
      </c>
      <c r="J73" s="23">
        <f t="shared" si="19"/>
        <v>3</v>
      </c>
      <c r="K73" s="61">
        <v>3</v>
      </c>
      <c r="L73" s="61">
        <v>3</v>
      </c>
      <c r="M73" s="61">
        <v>1500</v>
      </c>
      <c r="N73" s="61">
        <v>1800</v>
      </c>
      <c r="O73" s="27">
        <f>Transactions_Table[[#This Row],[Green_Widgets_Sales]]+Transactions_Table[[#This Row],[Blue_Widgets_Sales]]</f>
        <v>3300</v>
      </c>
      <c r="P73" s="27">
        <f>Transactions_Table[[#This Row],[Green_Widgets_Sold]]+Transactions_Table[[#This Row],[Blue_Widgets_Sold]]</f>
        <v>6</v>
      </c>
      <c r="Q73" s="96">
        <v>0</v>
      </c>
      <c r="R73" s="35">
        <f>SUM(Transactions_Table[[#This Row],[Green_Widgets_Sales]]+Transactions_Table[[#This Row],[Blue_Widgets_Sales]]+Transactions_Table[[#This Row],[Insurance_Sales]])</f>
        <v>3300</v>
      </c>
    </row>
    <row r="74" spans="1:18">
      <c r="A74" s="61">
        <v>124</v>
      </c>
      <c r="B74" s="63"/>
      <c r="C74" s="32" t="str">
        <f t="shared" si="15"/>
        <v/>
      </c>
      <c r="D74" s="63"/>
      <c r="E74" s="30" t="str">
        <f t="shared" si="14"/>
        <v/>
      </c>
      <c r="F74" s="68"/>
      <c r="G74" s="22" t="str">
        <f t="shared" si="16"/>
        <v/>
      </c>
      <c r="H74" s="22" t="str">
        <f t="shared" si="17"/>
        <v/>
      </c>
      <c r="I74" s="23" t="str">
        <f t="shared" si="18"/>
        <v/>
      </c>
      <c r="J74" s="23" t="str">
        <f t="shared" si="19"/>
        <v/>
      </c>
      <c r="K74" s="61"/>
      <c r="L74" s="61"/>
      <c r="M74" s="61"/>
      <c r="N74" s="61"/>
      <c r="O74" s="27">
        <f>Transactions_Table[[#This Row],[Green_Widgets_Sales]]+Transactions_Table[[#This Row],[Blue_Widgets_Sales]]</f>
        <v>0</v>
      </c>
      <c r="P74" s="27">
        <f>Transactions_Table[[#This Row],[Green_Widgets_Sold]]+Transactions_Table[[#This Row],[Blue_Widgets_Sold]]</f>
        <v>0</v>
      </c>
      <c r="Q74" s="96">
        <v>0</v>
      </c>
      <c r="R74" s="35">
        <f>SUM(Transactions_Table[[#This Row],[Green_Widgets_Sales]]+Transactions_Table[[#This Row],[Blue_Widgets_Sales]]+Transactions_Table[[#This Row],[Insurance_Sales]])</f>
        <v>0</v>
      </c>
    </row>
    <row r="75" spans="1:18">
      <c r="A75" s="61">
        <v>125</v>
      </c>
      <c r="B75" s="63"/>
      <c r="C75" s="32" t="str">
        <f t="shared" si="15"/>
        <v/>
      </c>
      <c r="D75" s="63"/>
      <c r="E75" s="30" t="str">
        <f t="shared" si="14"/>
        <v/>
      </c>
      <c r="F75" s="68"/>
      <c r="G75" s="22" t="str">
        <f t="shared" si="16"/>
        <v/>
      </c>
      <c r="H75" s="22" t="str">
        <f t="shared" si="17"/>
        <v/>
      </c>
      <c r="I75" s="23" t="str">
        <f t="shared" si="18"/>
        <v/>
      </c>
      <c r="J75" s="23" t="str">
        <f t="shared" si="19"/>
        <v/>
      </c>
      <c r="K75" s="61"/>
      <c r="L75" s="61"/>
      <c r="M75" s="61"/>
      <c r="N75" s="61"/>
      <c r="O75" s="27">
        <f>Transactions_Table[[#This Row],[Green_Widgets_Sales]]+Transactions_Table[[#This Row],[Blue_Widgets_Sales]]</f>
        <v>0</v>
      </c>
      <c r="P75" s="27">
        <f>Transactions_Table[[#This Row],[Green_Widgets_Sold]]+Transactions_Table[[#This Row],[Blue_Widgets_Sold]]</f>
        <v>0</v>
      </c>
      <c r="Q75" s="96">
        <v>0</v>
      </c>
      <c r="R75" s="35">
        <f>SUM(Transactions_Table[[#This Row],[Green_Widgets_Sales]]+Transactions_Table[[#This Row],[Blue_Widgets_Sales]]+Transactions_Table[[#This Row],[Insurance_Sales]])</f>
        <v>0</v>
      </c>
    </row>
    <row r="76" spans="1:18">
      <c r="A76" s="61">
        <v>126</v>
      </c>
      <c r="B76" s="63"/>
      <c r="C76" s="32" t="str">
        <f t="shared" si="0"/>
        <v/>
      </c>
      <c r="D76" s="63"/>
      <c r="E76" s="30" t="str">
        <f t="shared" si="6"/>
        <v/>
      </c>
      <c r="F76" s="68"/>
      <c r="G76" s="22" t="str">
        <f t="shared" si="8"/>
        <v/>
      </c>
      <c r="H76" s="22" t="str">
        <f t="shared" si="1"/>
        <v/>
      </c>
      <c r="I76" s="23" t="str">
        <f t="shared" si="2"/>
        <v/>
      </c>
      <c r="J76" s="23" t="str">
        <f t="shared" si="3"/>
        <v/>
      </c>
      <c r="K76" s="61"/>
      <c r="L76" s="61"/>
      <c r="M76" s="61"/>
      <c r="N76" s="61"/>
      <c r="O76" s="27">
        <f>Transactions_Table[[#This Row],[Green_Widgets_Sales]]+Transactions_Table[[#This Row],[Blue_Widgets_Sales]]</f>
        <v>0</v>
      </c>
      <c r="P76" s="27">
        <f>Transactions_Table[[#This Row],[Green_Widgets_Sold]]+Transactions_Table[[#This Row],[Blue_Widgets_Sold]]</f>
        <v>0</v>
      </c>
      <c r="Q76" s="96">
        <v>0</v>
      </c>
      <c r="R76" s="35">
        <f>SUM(Transactions_Table[[#This Row],[Green_Widgets_Sales]]+Transactions_Table[[#This Row],[Blue_Widgets_Sales]]+Transactions_Table[[#This Row],[Insurance_Sales]])</f>
        <v>0</v>
      </c>
    </row>
    <row r="77" spans="1:18">
      <c r="A77" s="61">
        <v>127</v>
      </c>
      <c r="B77" s="63"/>
      <c r="C77" s="32" t="str">
        <f t="shared" si="0"/>
        <v/>
      </c>
      <c r="D77" s="63"/>
      <c r="E77" s="30" t="str">
        <f t="shared" si="6"/>
        <v/>
      </c>
      <c r="F77" s="68"/>
      <c r="G77" s="22" t="str">
        <f t="shared" si="8"/>
        <v/>
      </c>
      <c r="H77" s="22" t="str">
        <f t="shared" si="1"/>
        <v/>
      </c>
      <c r="I77" s="23" t="str">
        <f t="shared" si="2"/>
        <v/>
      </c>
      <c r="J77" s="23" t="str">
        <f t="shared" si="3"/>
        <v/>
      </c>
      <c r="K77" s="61"/>
      <c r="L77" s="61"/>
      <c r="M77" s="61"/>
      <c r="N77" s="61"/>
      <c r="O77" s="27">
        <f>Transactions_Table[[#This Row],[Green_Widgets_Sales]]+Transactions_Table[[#This Row],[Blue_Widgets_Sales]]</f>
        <v>0</v>
      </c>
      <c r="P77" s="27">
        <f>Transactions_Table[[#This Row],[Green_Widgets_Sold]]+Transactions_Table[[#This Row],[Blue_Widgets_Sold]]</f>
        <v>0</v>
      </c>
      <c r="Q77" s="96">
        <v>0</v>
      </c>
      <c r="R77" s="35">
        <f>SUM(Transactions_Table[[#This Row],[Green_Widgets_Sales]]+Transactions_Table[[#This Row],[Blue_Widgets_Sales]]+Transactions_Table[[#This Row],[Insurance_Sales]])</f>
        <v>0</v>
      </c>
    </row>
    <row r="78" spans="1:18">
      <c r="A78" s="61">
        <v>128</v>
      </c>
      <c r="B78" s="63"/>
      <c r="C78" s="32" t="str">
        <f t="shared" si="0"/>
        <v/>
      </c>
      <c r="D78" s="63"/>
      <c r="E78" s="30" t="str">
        <f t="shared" si="6"/>
        <v/>
      </c>
      <c r="F78" s="68"/>
      <c r="G78" s="22" t="str">
        <f t="shared" si="8"/>
        <v/>
      </c>
      <c r="H78" s="22" t="str">
        <f t="shared" si="1"/>
        <v/>
      </c>
      <c r="I78" s="23" t="str">
        <f t="shared" si="2"/>
        <v/>
      </c>
      <c r="J78" s="23" t="str">
        <f t="shared" si="3"/>
        <v/>
      </c>
      <c r="K78" s="61"/>
      <c r="L78" s="61"/>
      <c r="M78" s="61"/>
      <c r="N78" s="61"/>
      <c r="O78" s="27">
        <f>Transactions_Table[[#This Row],[Green_Widgets_Sales]]+Transactions_Table[[#This Row],[Blue_Widgets_Sales]]</f>
        <v>0</v>
      </c>
      <c r="P78" s="27">
        <f>Transactions_Table[[#This Row],[Green_Widgets_Sold]]+Transactions_Table[[#This Row],[Blue_Widgets_Sold]]</f>
        <v>0</v>
      </c>
      <c r="Q78" s="96">
        <v>0</v>
      </c>
      <c r="R78" s="35">
        <f>SUM(Transactions_Table[[#This Row],[Green_Widgets_Sales]]+Transactions_Table[[#This Row],[Blue_Widgets_Sales]]+Transactions_Table[[#This Row],[Insurance_Sales]])</f>
        <v>0</v>
      </c>
    </row>
    <row r="79" spans="1:18">
      <c r="A79" s="61">
        <v>129</v>
      </c>
      <c r="B79" s="63"/>
      <c r="C79" s="32" t="str">
        <f t="shared" si="0"/>
        <v/>
      </c>
      <c r="D79" s="65"/>
      <c r="E79" s="31" t="str">
        <f t="shared" si="4"/>
        <v/>
      </c>
      <c r="F79" s="69"/>
      <c r="G79" s="24" t="str">
        <f t="shared" si="8"/>
        <v/>
      </c>
      <c r="H79" s="24" t="str">
        <f t="shared" si="1"/>
        <v/>
      </c>
      <c r="I79" s="25" t="str">
        <f t="shared" si="2"/>
        <v/>
      </c>
      <c r="J79" s="25" t="str">
        <f t="shared" si="3"/>
        <v/>
      </c>
      <c r="K79" s="72"/>
      <c r="L79" s="72"/>
      <c r="M79" s="72"/>
      <c r="N79" s="72"/>
      <c r="O79" s="27">
        <f>Transactions_Table[[#This Row],[Green_Widgets_Sales]]+Transactions_Table[[#This Row],[Blue_Widgets_Sales]]</f>
        <v>0</v>
      </c>
      <c r="P79" s="27">
        <f>Transactions_Table[[#This Row],[Green_Widgets_Sold]]+Transactions_Table[[#This Row],[Blue_Widgets_Sold]]</f>
        <v>0</v>
      </c>
      <c r="Q79" s="96">
        <v>0</v>
      </c>
      <c r="R79" s="36">
        <f>SUM(Transactions_Table[[#This Row],[Green_Widgets_Sales]]+Transactions_Table[[#This Row],[Blue_Widgets_Sales]]+Transactions_Table[[#This Row],[Insurance_Sales]])</f>
        <v>0</v>
      </c>
    </row>
  </sheetData>
  <sheetProtection sheet="1" objects="1" scenarios="1"/>
  <dataValidations count="1">
    <dataValidation type="list" allowBlank="1" showInputMessage="1" showErrorMessage="1" sqref="B2:B79">
      <formula1>Staff_Names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2:H124"/>
  <sheetViews>
    <sheetView workbookViewId="0"/>
  </sheetViews>
  <sheetFormatPr defaultRowHeight="15"/>
  <cols>
    <col min="1" max="1" width="35.42578125" customWidth="1"/>
    <col min="2" max="2" width="27.7109375" customWidth="1"/>
    <col min="3" max="3" width="26.140625" customWidth="1"/>
    <col min="4" max="4" width="28.42578125" customWidth="1"/>
    <col min="5" max="5" width="26.85546875" customWidth="1"/>
    <col min="6" max="6" width="22.140625" customWidth="1"/>
    <col min="7" max="7" width="25.7109375" customWidth="1"/>
    <col min="8" max="8" width="17.85546875" customWidth="1"/>
  </cols>
  <sheetData>
    <row r="2" spans="1:8" ht="15.75">
      <c r="A2" s="37" t="str">
        <f>"Sales by Customer and Date "&amp;current_year</f>
        <v>Sales by Customer and Date 2017</v>
      </c>
    </row>
    <row r="4" spans="1:8">
      <c r="A4" s="38"/>
      <c r="B4" s="104" t="s">
        <v>628</v>
      </c>
      <c r="C4" s="38"/>
      <c r="D4" s="38"/>
      <c r="E4" s="38"/>
      <c r="F4" s="38"/>
      <c r="G4" s="38"/>
      <c r="H4" s="38"/>
    </row>
    <row r="5" spans="1:8">
      <c r="A5" s="104" t="s">
        <v>653</v>
      </c>
      <c r="B5" s="106" t="s">
        <v>678</v>
      </c>
      <c r="C5" s="106" t="s">
        <v>679</v>
      </c>
      <c r="D5" s="106" t="s">
        <v>680</v>
      </c>
      <c r="E5" s="106" t="s">
        <v>681</v>
      </c>
      <c r="F5" s="106" t="s">
        <v>683</v>
      </c>
      <c r="G5" s="106" t="s">
        <v>682</v>
      </c>
      <c r="H5" s="106" t="s">
        <v>684</v>
      </c>
    </row>
    <row r="6" spans="1:8">
      <c r="A6" s="98" t="s">
        <v>264</v>
      </c>
      <c r="B6" s="11"/>
      <c r="C6" s="11"/>
      <c r="D6" s="99"/>
      <c r="E6" s="99"/>
      <c r="F6" s="11"/>
      <c r="G6" s="11"/>
      <c r="H6" s="11"/>
    </row>
    <row r="7" spans="1:8">
      <c r="A7" s="105">
        <v>42789</v>
      </c>
      <c r="B7" s="11">
        <v>2500</v>
      </c>
      <c r="C7" s="11">
        <v>2400</v>
      </c>
      <c r="D7" s="99">
        <v>1</v>
      </c>
      <c r="E7" s="99">
        <v>1</v>
      </c>
      <c r="F7" s="11">
        <v>0</v>
      </c>
      <c r="G7" s="11">
        <v>4900</v>
      </c>
      <c r="H7" s="11">
        <v>4900</v>
      </c>
    </row>
    <row r="8" spans="1:8">
      <c r="A8" s="105">
        <v>42796</v>
      </c>
      <c r="B8" s="11">
        <v>2000</v>
      </c>
      <c r="C8" s="11">
        <v>1800</v>
      </c>
      <c r="D8" s="99">
        <v>1</v>
      </c>
      <c r="E8" s="99">
        <v>1</v>
      </c>
      <c r="F8" s="11">
        <v>0</v>
      </c>
      <c r="G8" s="11">
        <v>3800</v>
      </c>
      <c r="H8" s="11">
        <v>3800</v>
      </c>
    </row>
    <row r="9" spans="1:8">
      <c r="A9" s="105">
        <v>42755</v>
      </c>
      <c r="B9" s="11">
        <v>2000</v>
      </c>
      <c r="C9" s="11">
        <v>3000</v>
      </c>
      <c r="D9" s="99">
        <v>1</v>
      </c>
      <c r="E9" s="99">
        <v>1</v>
      </c>
      <c r="F9" s="11">
        <v>100</v>
      </c>
      <c r="G9" s="11">
        <v>5000</v>
      </c>
      <c r="H9" s="11">
        <v>5100</v>
      </c>
    </row>
    <row r="10" spans="1:8">
      <c r="A10" s="105">
        <v>42773</v>
      </c>
      <c r="B10" s="11">
        <v>2000</v>
      </c>
      <c r="C10" s="11">
        <v>1200</v>
      </c>
      <c r="D10" s="99">
        <v>1</v>
      </c>
      <c r="E10" s="99">
        <v>1</v>
      </c>
      <c r="F10" s="11">
        <v>0</v>
      </c>
      <c r="G10" s="11">
        <v>3200</v>
      </c>
      <c r="H10" s="11">
        <v>3200</v>
      </c>
    </row>
    <row r="11" spans="1:8">
      <c r="A11" s="105">
        <v>42779</v>
      </c>
      <c r="B11" s="11">
        <v>2500</v>
      </c>
      <c r="C11" s="11">
        <v>600</v>
      </c>
      <c r="D11" s="99">
        <v>1</v>
      </c>
      <c r="E11" s="99">
        <v>1</v>
      </c>
      <c r="F11" s="11">
        <v>0</v>
      </c>
      <c r="G11" s="11">
        <v>3100</v>
      </c>
      <c r="H11" s="11">
        <v>3100</v>
      </c>
    </row>
    <row r="12" spans="1:8">
      <c r="A12" s="105">
        <v>42804</v>
      </c>
      <c r="B12" s="11">
        <v>1500</v>
      </c>
      <c r="C12" s="11">
        <v>1800</v>
      </c>
      <c r="D12" s="99">
        <v>1</v>
      </c>
      <c r="E12" s="99">
        <v>1</v>
      </c>
      <c r="F12" s="11">
        <v>0</v>
      </c>
      <c r="G12" s="11">
        <v>3300</v>
      </c>
      <c r="H12" s="11">
        <v>3300</v>
      </c>
    </row>
    <row r="13" spans="1:8">
      <c r="A13" s="98" t="s">
        <v>661</v>
      </c>
      <c r="B13" s="11">
        <v>12500</v>
      </c>
      <c r="C13" s="11">
        <v>10800</v>
      </c>
      <c r="D13" s="99">
        <v>6</v>
      </c>
      <c r="E13" s="99">
        <v>6</v>
      </c>
      <c r="F13" s="11">
        <v>100</v>
      </c>
      <c r="G13" s="11">
        <v>23300</v>
      </c>
      <c r="H13" s="11">
        <v>23400</v>
      </c>
    </row>
    <row r="14" spans="1:8">
      <c r="A14" s="98" t="s">
        <v>40</v>
      </c>
      <c r="B14" s="11"/>
      <c r="C14" s="11"/>
      <c r="D14" s="99"/>
      <c r="E14" s="99"/>
      <c r="F14" s="11"/>
      <c r="G14" s="11"/>
      <c r="H14" s="11"/>
    </row>
    <row r="15" spans="1:8">
      <c r="A15" s="105">
        <v>42789</v>
      </c>
      <c r="B15" s="11">
        <v>2000</v>
      </c>
      <c r="C15" s="11">
        <v>2400</v>
      </c>
      <c r="D15" s="99">
        <v>1</v>
      </c>
      <c r="E15" s="99">
        <v>1</v>
      </c>
      <c r="F15" s="11">
        <v>0</v>
      </c>
      <c r="G15" s="11">
        <v>4400</v>
      </c>
      <c r="H15" s="11">
        <v>4400</v>
      </c>
    </row>
    <row r="16" spans="1:8">
      <c r="A16" s="105">
        <v>42755</v>
      </c>
      <c r="B16" s="11">
        <v>3000</v>
      </c>
      <c r="C16" s="11">
        <v>3500</v>
      </c>
      <c r="D16" s="99">
        <v>1</v>
      </c>
      <c r="E16" s="99">
        <v>1</v>
      </c>
      <c r="F16" s="11">
        <v>100</v>
      </c>
      <c r="G16" s="11">
        <v>6500</v>
      </c>
      <c r="H16" s="11">
        <v>6600</v>
      </c>
    </row>
    <row r="17" spans="1:8">
      <c r="A17" s="105">
        <v>42772</v>
      </c>
      <c r="B17" s="11">
        <v>1000</v>
      </c>
      <c r="C17" s="11">
        <v>1800</v>
      </c>
      <c r="D17" s="99">
        <v>1</v>
      </c>
      <c r="E17" s="99">
        <v>1</v>
      </c>
      <c r="F17" s="11">
        <v>0</v>
      </c>
      <c r="G17" s="11">
        <v>2800</v>
      </c>
      <c r="H17" s="11">
        <v>2800</v>
      </c>
    </row>
    <row r="18" spans="1:8">
      <c r="A18" s="105">
        <v>42779</v>
      </c>
      <c r="B18" s="11">
        <v>2000</v>
      </c>
      <c r="C18" s="11">
        <v>2400</v>
      </c>
      <c r="D18" s="99">
        <v>1</v>
      </c>
      <c r="E18" s="99">
        <v>1</v>
      </c>
      <c r="F18" s="11">
        <v>200</v>
      </c>
      <c r="G18" s="11">
        <v>4400</v>
      </c>
      <c r="H18" s="11">
        <v>4600</v>
      </c>
    </row>
    <row r="19" spans="1:8">
      <c r="A19" s="105">
        <v>42803</v>
      </c>
      <c r="B19" s="11">
        <v>1500</v>
      </c>
      <c r="C19" s="11">
        <v>2400</v>
      </c>
      <c r="D19" s="99">
        <v>1</v>
      </c>
      <c r="E19" s="99">
        <v>1</v>
      </c>
      <c r="F19" s="11">
        <v>0</v>
      </c>
      <c r="G19" s="11">
        <v>3900</v>
      </c>
      <c r="H19" s="11">
        <v>3900</v>
      </c>
    </row>
    <row r="20" spans="1:8">
      <c r="A20" s="98" t="s">
        <v>664</v>
      </c>
      <c r="B20" s="11">
        <v>9500</v>
      </c>
      <c r="C20" s="11">
        <v>12500</v>
      </c>
      <c r="D20" s="99">
        <v>5</v>
      </c>
      <c r="E20" s="99">
        <v>5</v>
      </c>
      <c r="F20" s="11">
        <v>300</v>
      </c>
      <c r="G20" s="11">
        <v>22000</v>
      </c>
      <c r="H20" s="11">
        <v>22300</v>
      </c>
    </row>
    <row r="21" spans="1:8">
      <c r="A21" s="98" t="s">
        <v>50</v>
      </c>
      <c r="B21" s="11"/>
      <c r="C21" s="11"/>
      <c r="D21" s="99"/>
      <c r="E21" s="99"/>
      <c r="F21" s="11"/>
      <c r="G21" s="11"/>
      <c r="H21" s="11"/>
    </row>
    <row r="22" spans="1:8">
      <c r="A22" s="105">
        <v>42738</v>
      </c>
      <c r="B22" s="11">
        <v>500</v>
      </c>
      <c r="C22" s="11">
        <v>1800</v>
      </c>
      <c r="D22" s="99">
        <v>1</v>
      </c>
      <c r="E22" s="99">
        <v>1</v>
      </c>
      <c r="F22" s="11">
        <v>100</v>
      </c>
      <c r="G22" s="11">
        <v>2300</v>
      </c>
      <c r="H22" s="11">
        <v>2400</v>
      </c>
    </row>
    <row r="23" spans="1:8">
      <c r="A23" s="105">
        <v>42786</v>
      </c>
      <c r="B23" s="11">
        <v>1500</v>
      </c>
      <c r="C23" s="11">
        <v>2400</v>
      </c>
      <c r="D23" s="99">
        <v>1</v>
      </c>
      <c r="E23" s="99">
        <v>1</v>
      </c>
      <c r="F23" s="11">
        <v>0</v>
      </c>
      <c r="G23" s="11">
        <v>3900</v>
      </c>
      <c r="H23" s="11">
        <v>3900</v>
      </c>
    </row>
    <row r="24" spans="1:8">
      <c r="A24" s="105">
        <v>42751</v>
      </c>
      <c r="B24" s="11">
        <v>1500</v>
      </c>
      <c r="C24" s="11">
        <v>3600</v>
      </c>
      <c r="D24" s="99">
        <v>1</v>
      </c>
      <c r="E24" s="99">
        <v>1</v>
      </c>
      <c r="F24" s="11">
        <v>0</v>
      </c>
      <c r="G24" s="11">
        <v>5100</v>
      </c>
      <c r="H24" s="11">
        <v>5100</v>
      </c>
    </row>
    <row r="25" spans="1:8">
      <c r="A25" s="105">
        <v>42753</v>
      </c>
      <c r="B25" s="11">
        <v>2500</v>
      </c>
      <c r="C25" s="11">
        <v>600</v>
      </c>
      <c r="D25" s="99">
        <v>1</v>
      </c>
      <c r="E25" s="99">
        <v>1</v>
      </c>
      <c r="F25" s="11">
        <v>0</v>
      </c>
      <c r="G25" s="11">
        <v>3100</v>
      </c>
      <c r="H25" s="11">
        <v>3100</v>
      </c>
    </row>
    <row r="26" spans="1:8">
      <c r="A26" s="105">
        <v>42774</v>
      </c>
      <c r="B26" s="11">
        <v>500</v>
      </c>
      <c r="C26" s="11">
        <v>3600</v>
      </c>
      <c r="D26" s="99">
        <v>1</v>
      </c>
      <c r="E26" s="99">
        <v>1</v>
      </c>
      <c r="F26" s="11">
        <v>0</v>
      </c>
      <c r="G26" s="11">
        <v>4100</v>
      </c>
      <c r="H26" s="11">
        <v>4100</v>
      </c>
    </row>
    <row r="27" spans="1:8">
      <c r="A27" s="105">
        <v>42803</v>
      </c>
      <c r="B27" s="11">
        <v>1000</v>
      </c>
      <c r="C27" s="11">
        <v>2400</v>
      </c>
      <c r="D27" s="99">
        <v>1</v>
      </c>
      <c r="E27" s="99">
        <v>1</v>
      </c>
      <c r="F27" s="11">
        <v>0</v>
      </c>
      <c r="G27" s="11">
        <v>3400</v>
      </c>
      <c r="H27" s="11">
        <v>3400</v>
      </c>
    </row>
    <row r="28" spans="1:8">
      <c r="A28" s="98" t="s">
        <v>658</v>
      </c>
      <c r="B28" s="11">
        <v>7500</v>
      </c>
      <c r="C28" s="11">
        <v>14400</v>
      </c>
      <c r="D28" s="99">
        <v>6</v>
      </c>
      <c r="E28" s="99">
        <v>6</v>
      </c>
      <c r="F28" s="11">
        <v>100</v>
      </c>
      <c r="G28" s="11">
        <v>21900</v>
      </c>
      <c r="H28" s="11">
        <v>22000</v>
      </c>
    </row>
    <row r="29" spans="1:8">
      <c r="A29" s="98" t="s">
        <v>250</v>
      </c>
      <c r="B29" s="11"/>
      <c r="C29" s="11"/>
      <c r="D29" s="99"/>
      <c r="E29" s="99"/>
      <c r="F29" s="11"/>
      <c r="G29" s="11"/>
      <c r="H29" s="11"/>
    </row>
    <row r="30" spans="1:8">
      <c r="A30" s="105">
        <v>42786</v>
      </c>
      <c r="B30" s="11">
        <v>1500</v>
      </c>
      <c r="C30" s="11">
        <v>3000</v>
      </c>
      <c r="D30" s="99">
        <v>1</v>
      </c>
      <c r="E30" s="99">
        <v>1</v>
      </c>
      <c r="F30" s="11">
        <v>0</v>
      </c>
      <c r="G30" s="11">
        <v>4500</v>
      </c>
      <c r="H30" s="11">
        <v>4500</v>
      </c>
    </row>
    <row r="31" spans="1:8">
      <c r="A31" s="105">
        <v>42794</v>
      </c>
      <c r="B31" s="11">
        <v>1500</v>
      </c>
      <c r="C31" s="11">
        <v>1800</v>
      </c>
      <c r="D31" s="99">
        <v>1</v>
      </c>
      <c r="E31" s="99">
        <v>1</v>
      </c>
      <c r="F31" s="11">
        <v>0</v>
      </c>
      <c r="G31" s="11">
        <v>3300</v>
      </c>
      <c r="H31" s="11">
        <v>3300</v>
      </c>
    </row>
    <row r="32" spans="1:8">
      <c r="A32" s="105">
        <v>42797</v>
      </c>
      <c r="B32" s="11">
        <v>1500</v>
      </c>
      <c r="C32" s="11">
        <v>1800</v>
      </c>
      <c r="D32" s="99">
        <v>1</v>
      </c>
      <c r="E32" s="99">
        <v>1</v>
      </c>
      <c r="F32" s="11">
        <v>0</v>
      </c>
      <c r="G32" s="11">
        <v>3300</v>
      </c>
      <c r="H32" s="11">
        <v>3300</v>
      </c>
    </row>
    <row r="33" spans="1:8">
      <c r="A33" s="105">
        <v>42773</v>
      </c>
      <c r="B33" s="11">
        <v>1500</v>
      </c>
      <c r="C33" s="11">
        <v>3000</v>
      </c>
      <c r="D33" s="99">
        <v>1</v>
      </c>
      <c r="E33" s="99">
        <v>1</v>
      </c>
      <c r="F33" s="11">
        <v>0</v>
      </c>
      <c r="G33" s="11">
        <v>4500</v>
      </c>
      <c r="H33" s="11">
        <v>4500</v>
      </c>
    </row>
    <row r="34" spans="1:8">
      <c r="A34" s="105">
        <v>42803</v>
      </c>
      <c r="B34" s="11">
        <v>1000</v>
      </c>
      <c r="C34" s="11">
        <v>3000</v>
      </c>
      <c r="D34" s="99">
        <v>1</v>
      </c>
      <c r="E34" s="99">
        <v>1</v>
      </c>
      <c r="F34" s="11">
        <v>100</v>
      </c>
      <c r="G34" s="11">
        <v>4000</v>
      </c>
      <c r="H34" s="11">
        <v>4100</v>
      </c>
    </row>
    <row r="35" spans="1:8">
      <c r="A35" s="98" t="s">
        <v>671</v>
      </c>
      <c r="B35" s="11">
        <v>7000</v>
      </c>
      <c r="C35" s="11">
        <v>12600</v>
      </c>
      <c r="D35" s="99">
        <v>5</v>
      </c>
      <c r="E35" s="99">
        <v>5</v>
      </c>
      <c r="F35" s="11">
        <v>100</v>
      </c>
      <c r="G35" s="11">
        <v>19600</v>
      </c>
      <c r="H35" s="11">
        <v>19700</v>
      </c>
    </row>
    <row r="36" spans="1:8">
      <c r="A36" s="98" t="s">
        <v>265</v>
      </c>
      <c r="B36" s="11"/>
      <c r="C36" s="11"/>
      <c r="D36" s="99"/>
      <c r="E36" s="99"/>
      <c r="F36" s="11"/>
      <c r="G36" s="11"/>
      <c r="H36" s="11"/>
    </row>
    <row r="37" spans="1:8">
      <c r="A37" s="105">
        <v>42789</v>
      </c>
      <c r="B37" s="11">
        <v>2000</v>
      </c>
      <c r="C37" s="11">
        <v>2400</v>
      </c>
      <c r="D37" s="99">
        <v>1</v>
      </c>
      <c r="E37" s="99">
        <v>1</v>
      </c>
      <c r="F37" s="11">
        <v>0</v>
      </c>
      <c r="G37" s="11">
        <v>4400</v>
      </c>
      <c r="H37" s="11">
        <v>4400</v>
      </c>
    </row>
    <row r="38" spans="1:8">
      <c r="A38" s="105">
        <v>42755</v>
      </c>
      <c r="B38" s="11">
        <v>3000</v>
      </c>
      <c r="C38" s="11">
        <v>3600</v>
      </c>
      <c r="D38" s="99">
        <v>1</v>
      </c>
      <c r="E38" s="99">
        <v>1</v>
      </c>
      <c r="F38" s="11">
        <v>0</v>
      </c>
      <c r="G38" s="11">
        <v>6600</v>
      </c>
      <c r="H38" s="11">
        <v>6600</v>
      </c>
    </row>
    <row r="39" spans="1:8">
      <c r="A39" s="105">
        <v>42779</v>
      </c>
      <c r="B39" s="11">
        <v>1500</v>
      </c>
      <c r="C39" s="11">
        <v>3000</v>
      </c>
      <c r="D39" s="99">
        <v>1</v>
      </c>
      <c r="E39" s="99">
        <v>1</v>
      </c>
      <c r="F39" s="11">
        <v>0</v>
      </c>
      <c r="G39" s="11">
        <v>4500</v>
      </c>
      <c r="H39" s="11">
        <v>4500</v>
      </c>
    </row>
    <row r="40" spans="1:8">
      <c r="A40" s="105">
        <v>42804</v>
      </c>
      <c r="B40" s="11">
        <v>1500</v>
      </c>
      <c r="C40" s="11">
        <v>1800</v>
      </c>
      <c r="D40" s="99">
        <v>1</v>
      </c>
      <c r="E40" s="99">
        <v>1</v>
      </c>
      <c r="F40" s="11">
        <v>0</v>
      </c>
      <c r="G40" s="11">
        <v>3300</v>
      </c>
      <c r="H40" s="11">
        <v>3300</v>
      </c>
    </row>
    <row r="41" spans="1:8">
      <c r="A41" s="98" t="s">
        <v>665</v>
      </c>
      <c r="B41" s="11">
        <v>8000</v>
      </c>
      <c r="C41" s="11">
        <v>10800</v>
      </c>
      <c r="D41" s="99">
        <v>4</v>
      </c>
      <c r="E41" s="99">
        <v>4</v>
      </c>
      <c r="F41" s="11">
        <v>0</v>
      </c>
      <c r="G41" s="11">
        <v>18800</v>
      </c>
      <c r="H41" s="11">
        <v>18800</v>
      </c>
    </row>
    <row r="42" spans="1:8">
      <c r="A42" s="98" t="s">
        <v>38</v>
      </c>
      <c r="B42" s="11"/>
      <c r="C42" s="11"/>
      <c r="D42" s="99"/>
      <c r="E42" s="99"/>
      <c r="F42" s="11"/>
      <c r="G42" s="11"/>
      <c r="H42" s="11"/>
    </row>
    <row r="43" spans="1:8">
      <c r="A43" s="105">
        <v>42740</v>
      </c>
      <c r="B43" s="11">
        <v>3500</v>
      </c>
      <c r="C43" s="11">
        <v>4800</v>
      </c>
      <c r="D43" s="99">
        <v>2</v>
      </c>
      <c r="E43" s="99">
        <v>2</v>
      </c>
      <c r="F43" s="11">
        <v>100</v>
      </c>
      <c r="G43" s="11">
        <v>8300</v>
      </c>
      <c r="H43" s="11">
        <v>8400</v>
      </c>
    </row>
    <row r="44" spans="1:8">
      <c r="A44" s="105">
        <v>42745</v>
      </c>
      <c r="B44" s="11">
        <v>2000</v>
      </c>
      <c r="C44" s="11">
        <v>600</v>
      </c>
      <c r="D44" s="99">
        <v>1</v>
      </c>
      <c r="E44" s="99">
        <v>1</v>
      </c>
      <c r="F44" s="11">
        <v>100</v>
      </c>
      <c r="G44" s="11">
        <v>2600</v>
      </c>
      <c r="H44" s="11">
        <v>2700</v>
      </c>
    </row>
    <row r="45" spans="1:8">
      <c r="A45" s="105">
        <v>42773</v>
      </c>
      <c r="B45" s="11">
        <v>2000</v>
      </c>
      <c r="C45" s="11">
        <v>4800</v>
      </c>
      <c r="D45" s="99">
        <v>2</v>
      </c>
      <c r="E45" s="99">
        <v>2</v>
      </c>
      <c r="F45" s="11">
        <v>0</v>
      </c>
      <c r="G45" s="11">
        <v>6800</v>
      </c>
      <c r="H45" s="11">
        <v>6800</v>
      </c>
    </row>
    <row r="46" spans="1:8">
      <c r="A46" s="98" t="s">
        <v>657</v>
      </c>
      <c r="B46" s="11">
        <v>7500</v>
      </c>
      <c r="C46" s="11">
        <v>10200</v>
      </c>
      <c r="D46" s="99">
        <v>5</v>
      </c>
      <c r="E46" s="99">
        <v>5</v>
      </c>
      <c r="F46" s="11">
        <v>200</v>
      </c>
      <c r="G46" s="11">
        <v>17700</v>
      </c>
      <c r="H46" s="11">
        <v>17900</v>
      </c>
    </row>
    <row r="47" spans="1:8">
      <c r="A47" s="98" t="s">
        <v>27</v>
      </c>
      <c r="B47" s="11"/>
      <c r="C47" s="11"/>
      <c r="D47" s="99"/>
      <c r="E47" s="99"/>
      <c r="F47" s="11"/>
      <c r="G47" s="11"/>
      <c r="H47" s="11"/>
    </row>
    <row r="48" spans="1:8">
      <c r="A48" s="105">
        <v>42790</v>
      </c>
      <c r="B48" s="11">
        <v>2500</v>
      </c>
      <c r="C48" s="11">
        <v>3600</v>
      </c>
      <c r="D48" s="99">
        <v>1</v>
      </c>
      <c r="E48" s="99">
        <v>1</v>
      </c>
      <c r="F48" s="11">
        <v>0</v>
      </c>
      <c r="G48" s="11">
        <v>6100</v>
      </c>
      <c r="H48" s="11">
        <v>6100</v>
      </c>
    </row>
    <row r="49" spans="1:8">
      <c r="A49" s="105">
        <v>42797</v>
      </c>
      <c r="B49" s="11">
        <v>1500</v>
      </c>
      <c r="C49" s="11">
        <v>1800</v>
      </c>
      <c r="D49" s="99">
        <v>1</v>
      </c>
      <c r="E49" s="99">
        <v>1</v>
      </c>
      <c r="F49" s="11">
        <v>0</v>
      </c>
      <c r="G49" s="11">
        <v>3300</v>
      </c>
      <c r="H49" s="11">
        <v>3300</v>
      </c>
    </row>
    <row r="50" spans="1:8">
      <c r="A50" s="105">
        <v>42765</v>
      </c>
      <c r="B50" s="11">
        <v>3000</v>
      </c>
      <c r="C50" s="11">
        <v>600</v>
      </c>
      <c r="D50" s="99">
        <v>1</v>
      </c>
      <c r="E50" s="99">
        <v>1</v>
      </c>
      <c r="F50" s="11">
        <v>0</v>
      </c>
      <c r="G50" s="11">
        <v>3600</v>
      </c>
      <c r="H50" s="11">
        <v>3600</v>
      </c>
    </row>
    <row r="51" spans="1:8">
      <c r="A51" s="105">
        <v>42781</v>
      </c>
      <c r="B51" s="11">
        <v>1500</v>
      </c>
      <c r="C51" s="11">
        <v>1800</v>
      </c>
      <c r="D51" s="99">
        <v>1</v>
      </c>
      <c r="E51" s="99">
        <v>1</v>
      </c>
      <c r="F51" s="11">
        <v>0</v>
      </c>
      <c r="G51" s="11">
        <v>3300</v>
      </c>
      <c r="H51" s="11">
        <v>3300</v>
      </c>
    </row>
    <row r="52" spans="1:8">
      <c r="A52" s="98" t="s">
        <v>666</v>
      </c>
      <c r="B52" s="11">
        <v>8500</v>
      </c>
      <c r="C52" s="11">
        <v>7800</v>
      </c>
      <c r="D52" s="99">
        <v>4</v>
      </c>
      <c r="E52" s="99">
        <v>4</v>
      </c>
      <c r="F52" s="11">
        <v>0</v>
      </c>
      <c r="G52" s="11">
        <v>16300</v>
      </c>
      <c r="H52" s="11">
        <v>16300</v>
      </c>
    </row>
    <row r="53" spans="1:8">
      <c r="A53" s="98" t="s">
        <v>266</v>
      </c>
      <c r="B53" s="11"/>
      <c r="C53" s="11"/>
      <c r="D53" s="99"/>
      <c r="E53" s="99"/>
      <c r="F53" s="11"/>
      <c r="G53" s="11"/>
      <c r="H53" s="11"/>
    </row>
    <row r="54" spans="1:8">
      <c r="A54" s="105">
        <v>42786</v>
      </c>
      <c r="B54" s="11">
        <v>2000</v>
      </c>
      <c r="C54" s="11">
        <v>3400</v>
      </c>
      <c r="D54" s="99">
        <v>1</v>
      </c>
      <c r="E54" s="99">
        <v>1</v>
      </c>
      <c r="F54" s="11">
        <v>0</v>
      </c>
      <c r="G54" s="11">
        <v>5400</v>
      </c>
      <c r="H54" s="11">
        <v>5400</v>
      </c>
    </row>
    <row r="55" spans="1:8">
      <c r="A55" s="105">
        <v>42747</v>
      </c>
      <c r="B55" s="11">
        <v>1000</v>
      </c>
      <c r="C55" s="11">
        <v>0</v>
      </c>
      <c r="D55" s="99">
        <v>1</v>
      </c>
      <c r="E55" s="99">
        <v>1</v>
      </c>
      <c r="F55" s="11">
        <v>0</v>
      </c>
      <c r="G55" s="11">
        <v>1000</v>
      </c>
      <c r="H55" s="11">
        <v>1000</v>
      </c>
    </row>
    <row r="56" spans="1:8">
      <c r="A56" s="105">
        <v>42760</v>
      </c>
      <c r="B56" s="11">
        <v>1500</v>
      </c>
      <c r="C56" s="11">
        <v>1800</v>
      </c>
      <c r="D56" s="99">
        <v>1</v>
      </c>
      <c r="E56" s="99">
        <v>1</v>
      </c>
      <c r="F56" s="11">
        <v>0</v>
      </c>
      <c r="G56" s="11">
        <v>3300</v>
      </c>
      <c r="H56" s="11">
        <v>3300</v>
      </c>
    </row>
    <row r="57" spans="1:8">
      <c r="A57" s="105">
        <v>42773</v>
      </c>
      <c r="B57" s="11">
        <v>1000</v>
      </c>
      <c r="C57" s="11">
        <v>3000</v>
      </c>
      <c r="D57" s="99">
        <v>1</v>
      </c>
      <c r="E57" s="99">
        <v>1</v>
      </c>
      <c r="F57" s="11">
        <v>0</v>
      </c>
      <c r="G57" s="11">
        <v>4000</v>
      </c>
      <c r="H57" s="11">
        <v>4000</v>
      </c>
    </row>
    <row r="58" spans="1:8">
      <c r="A58" s="98" t="s">
        <v>662</v>
      </c>
      <c r="B58" s="11">
        <v>5500</v>
      </c>
      <c r="C58" s="11">
        <v>8200</v>
      </c>
      <c r="D58" s="99">
        <v>4</v>
      </c>
      <c r="E58" s="99">
        <v>4</v>
      </c>
      <c r="F58" s="11">
        <v>0</v>
      </c>
      <c r="G58" s="11">
        <v>13700</v>
      </c>
      <c r="H58" s="11">
        <v>13700</v>
      </c>
    </row>
    <row r="59" spans="1:8">
      <c r="A59" s="98" t="s">
        <v>248</v>
      </c>
      <c r="B59" s="11"/>
      <c r="C59" s="11"/>
      <c r="D59" s="99"/>
      <c r="E59" s="99"/>
      <c r="F59" s="11"/>
      <c r="G59" s="11"/>
      <c r="H59" s="11"/>
    </row>
    <row r="60" spans="1:8">
      <c r="A60" s="105">
        <v>42786</v>
      </c>
      <c r="B60" s="11">
        <v>1500</v>
      </c>
      <c r="C60" s="11">
        <v>3550</v>
      </c>
      <c r="D60" s="99">
        <v>1</v>
      </c>
      <c r="E60" s="99">
        <v>1</v>
      </c>
      <c r="F60" s="11">
        <v>0</v>
      </c>
      <c r="G60" s="11">
        <v>5050</v>
      </c>
      <c r="H60" s="11">
        <v>5050</v>
      </c>
    </row>
    <row r="61" spans="1:8">
      <c r="A61" s="105">
        <v>42773</v>
      </c>
      <c r="B61" s="11">
        <v>1500</v>
      </c>
      <c r="C61" s="11">
        <v>3000</v>
      </c>
      <c r="D61" s="99">
        <v>1</v>
      </c>
      <c r="E61" s="99">
        <v>1</v>
      </c>
      <c r="F61" s="11">
        <v>0</v>
      </c>
      <c r="G61" s="11">
        <v>4500</v>
      </c>
      <c r="H61" s="11">
        <v>4500</v>
      </c>
    </row>
    <row r="62" spans="1:8">
      <c r="A62" s="105">
        <v>42801</v>
      </c>
      <c r="B62" s="11">
        <v>1000</v>
      </c>
      <c r="C62" s="11">
        <v>3000</v>
      </c>
      <c r="D62" s="99">
        <v>1</v>
      </c>
      <c r="E62" s="99">
        <v>1</v>
      </c>
      <c r="F62" s="11">
        <v>100</v>
      </c>
      <c r="G62" s="11">
        <v>4000</v>
      </c>
      <c r="H62" s="11">
        <v>4100</v>
      </c>
    </row>
    <row r="63" spans="1:8">
      <c r="A63" s="98" t="s">
        <v>669</v>
      </c>
      <c r="B63" s="11">
        <v>4000</v>
      </c>
      <c r="C63" s="11">
        <v>9550</v>
      </c>
      <c r="D63" s="99">
        <v>3</v>
      </c>
      <c r="E63" s="99">
        <v>3</v>
      </c>
      <c r="F63" s="11">
        <v>100</v>
      </c>
      <c r="G63" s="11">
        <v>13550</v>
      </c>
      <c r="H63" s="11">
        <v>13650</v>
      </c>
    </row>
    <row r="64" spans="1:8">
      <c r="A64" s="98" t="s">
        <v>25</v>
      </c>
      <c r="B64" s="11"/>
      <c r="C64" s="11"/>
      <c r="D64" s="99"/>
      <c r="E64" s="99"/>
      <c r="F64" s="11"/>
      <c r="G64" s="11"/>
      <c r="H64" s="11"/>
    </row>
    <row r="65" spans="1:8">
      <c r="A65" s="105">
        <v>42748</v>
      </c>
      <c r="B65" s="11">
        <v>3500</v>
      </c>
      <c r="C65" s="11">
        <v>1200</v>
      </c>
      <c r="D65" s="99">
        <v>1</v>
      </c>
      <c r="E65" s="99">
        <v>1</v>
      </c>
      <c r="F65" s="11">
        <v>100</v>
      </c>
      <c r="G65" s="11">
        <v>4700</v>
      </c>
      <c r="H65" s="11">
        <v>4800</v>
      </c>
    </row>
    <row r="66" spans="1:8">
      <c r="A66" s="105">
        <v>42760</v>
      </c>
      <c r="B66" s="11">
        <v>1200</v>
      </c>
      <c r="C66" s="11">
        <v>0</v>
      </c>
      <c r="D66" s="99">
        <v>1</v>
      </c>
      <c r="E66" s="99">
        <v>1</v>
      </c>
      <c r="F66" s="11">
        <v>0</v>
      </c>
      <c r="G66" s="11">
        <v>1200</v>
      </c>
      <c r="H66" s="11">
        <v>1200</v>
      </c>
    </row>
    <row r="67" spans="1:8">
      <c r="A67" s="105">
        <v>42781</v>
      </c>
      <c r="B67" s="11">
        <v>1500</v>
      </c>
      <c r="C67" s="11">
        <v>4200</v>
      </c>
      <c r="D67" s="99">
        <v>1</v>
      </c>
      <c r="E67" s="99">
        <v>1</v>
      </c>
      <c r="F67" s="11">
        <v>0</v>
      </c>
      <c r="G67" s="11">
        <v>5700</v>
      </c>
      <c r="H67" s="11">
        <v>5700</v>
      </c>
    </row>
    <row r="68" spans="1:8">
      <c r="A68" s="98" t="s">
        <v>654</v>
      </c>
      <c r="B68" s="11">
        <v>6200</v>
      </c>
      <c r="C68" s="11">
        <v>5400</v>
      </c>
      <c r="D68" s="99">
        <v>3</v>
      </c>
      <c r="E68" s="99">
        <v>3</v>
      </c>
      <c r="F68" s="11">
        <v>100</v>
      </c>
      <c r="G68" s="11">
        <v>11600</v>
      </c>
      <c r="H68" s="11">
        <v>11700</v>
      </c>
    </row>
    <row r="69" spans="1:8">
      <c r="A69" s="98" t="s">
        <v>29</v>
      </c>
      <c r="B69" s="11"/>
      <c r="C69" s="11"/>
      <c r="D69" s="99"/>
      <c r="E69" s="99"/>
      <c r="F69" s="11"/>
      <c r="G69" s="11"/>
      <c r="H69" s="11"/>
    </row>
    <row r="70" spans="1:8">
      <c r="A70" s="105">
        <v>42797</v>
      </c>
      <c r="B70" s="11">
        <v>1500</v>
      </c>
      <c r="C70" s="11">
        <v>1800</v>
      </c>
      <c r="D70" s="99">
        <v>1</v>
      </c>
      <c r="E70" s="99">
        <v>1</v>
      </c>
      <c r="F70" s="11">
        <v>0</v>
      </c>
      <c r="G70" s="11">
        <v>3300</v>
      </c>
      <c r="H70" s="11">
        <v>3300</v>
      </c>
    </row>
    <row r="71" spans="1:8">
      <c r="A71" s="105">
        <v>42765</v>
      </c>
      <c r="B71" s="11">
        <v>2000</v>
      </c>
      <c r="C71" s="11">
        <v>0</v>
      </c>
      <c r="D71" s="99">
        <v>1</v>
      </c>
      <c r="E71" s="99">
        <v>1</v>
      </c>
      <c r="F71" s="11">
        <v>0</v>
      </c>
      <c r="G71" s="11">
        <v>2000</v>
      </c>
      <c r="H71" s="11">
        <v>2000</v>
      </c>
    </row>
    <row r="72" spans="1:8">
      <c r="A72" s="105">
        <v>42779</v>
      </c>
      <c r="B72" s="11">
        <v>2500</v>
      </c>
      <c r="C72" s="11">
        <v>600</v>
      </c>
      <c r="D72" s="99">
        <v>1</v>
      </c>
      <c r="E72" s="99">
        <v>1</v>
      </c>
      <c r="F72" s="11">
        <v>0</v>
      </c>
      <c r="G72" s="11">
        <v>3100</v>
      </c>
      <c r="H72" s="11">
        <v>3100</v>
      </c>
    </row>
    <row r="73" spans="1:8">
      <c r="A73" s="105">
        <v>42781</v>
      </c>
      <c r="B73" s="11">
        <v>1500</v>
      </c>
      <c r="C73" s="11">
        <v>1800</v>
      </c>
      <c r="D73" s="99">
        <v>1</v>
      </c>
      <c r="E73" s="99">
        <v>1</v>
      </c>
      <c r="F73" s="11">
        <v>0</v>
      </c>
      <c r="G73" s="11">
        <v>3300</v>
      </c>
      <c r="H73" s="11">
        <v>3300</v>
      </c>
    </row>
    <row r="74" spans="1:8">
      <c r="A74" s="98" t="s">
        <v>667</v>
      </c>
      <c r="B74" s="11">
        <v>7500</v>
      </c>
      <c r="C74" s="11">
        <v>4200</v>
      </c>
      <c r="D74" s="99">
        <v>4</v>
      </c>
      <c r="E74" s="99">
        <v>4</v>
      </c>
      <c r="F74" s="11">
        <v>0</v>
      </c>
      <c r="G74" s="11">
        <v>11700</v>
      </c>
      <c r="H74" s="11">
        <v>11700</v>
      </c>
    </row>
    <row r="75" spans="1:8">
      <c r="A75" s="98" t="s">
        <v>26</v>
      </c>
      <c r="B75" s="11"/>
      <c r="C75" s="11"/>
      <c r="D75" s="99"/>
      <c r="E75" s="99"/>
      <c r="F75" s="11"/>
      <c r="G75" s="11"/>
      <c r="H75" s="11"/>
    </row>
    <row r="76" spans="1:8">
      <c r="A76" s="105">
        <v>42739</v>
      </c>
      <c r="B76" s="11">
        <v>2000</v>
      </c>
      <c r="C76" s="11">
        <v>4500</v>
      </c>
      <c r="D76" s="99">
        <v>1</v>
      </c>
      <c r="E76" s="99">
        <v>1</v>
      </c>
      <c r="F76" s="11">
        <v>0</v>
      </c>
      <c r="G76" s="11">
        <v>6500</v>
      </c>
      <c r="H76" s="11">
        <v>6500</v>
      </c>
    </row>
    <row r="77" spans="1:8">
      <c r="A77" s="105">
        <v>42760</v>
      </c>
      <c r="B77" s="11">
        <v>1500</v>
      </c>
      <c r="C77" s="11">
        <v>600</v>
      </c>
      <c r="D77" s="99">
        <v>1</v>
      </c>
      <c r="E77" s="99">
        <v>1</v>
      </c>
      <c r="F77" s="11">
        <v>0</v>
      </c>
      <c r="G77" s="11">
        <v>2100</v>
      </c>
      <c r="H77" s="11">
        <v>2100</v>
      </c>
    </row>
    <row r="78" spans="1:8">
      <c r="A78" s="105">
        <v>42779</v>
      </c>
      <c r="B78" s="11">
        <v>2000</v>
      </c>
      <c r="C78" s="11">
        <v>600</v>
      </c>
      <c r="D78" s="99">
        <v>1</v>
      </c>
      <c r="E78" s="99">
        <v>1</v>
      </c>
      <c r="F78" s="11">
        <v>0</v>
      </c>
      <c r="G78" s="11">
        <v>2600</v>
      </c>
      <c r="H78" s="11">
        <v>2600</v>
      </c>
    </row>
    <row r="79" spans="1:8">
      <c r="A79" s="98" t="s">
        <v>656</v>
      </c>
      <c r="B79" s="11">
        <v>5500</v>
      </c>
      <c r="C79" s="11">
        <v>5700</v>
      </c>
      <c r="D79" s="99">
        <v>3</v>
      </c>
      <c r="E79" s="99">
        <v>3</v>
      </c>
      <c r="F79" s="11">
        <v>0</v>
      </c>
      <c r="G79" s="11">
        <v>11200</v>
      </c>
      <c r="H79" s="11">
        <v>11200</v>
      </c>
    </row>
    <row r="80" spans="1:8">
      <c r="A80" s="98" t="s">
        <v>249</v>
      </c>
      <c r="B80" s="11"/>
      <c r="C80" s="11"/>
      <c r="D80" s="99"/>
      <c r="E80" s="99"/>
      <c r="F80" s="11"/>
      <c r="G80" s="11"/>
      <c r="H80" s="11"/>
    </row>
    <row r="81" spans="1:8">
      <c r="A81" s="105">
        <v>42786</v>
      </c>
      <c r="B81" s="11">
        <v>1500</v>
      </c>
      <c r="C81" s="11">
        <v>3000</v>
      </c>
      <c r="D81" s="99">
        <v>1</v>
      </c>
      <c r="E81" s="99">
        <v>1</v>
      </c>
      <c r="F81" s="11">
        <v>0</v>
      </c>
      <c r="G81" s="11">
        <v>4500</v>
      </c>
      <c r="H81" s="11">
        <v>4500</v>
      </c>
    </row>
    <row r="82" spans="1:8">
      <c r="A82" s="105">
        <v>42773</v>
      </c>
      <c r="B82" s="11">
        <v>1000</v>
      </c>
      <c r="C82" s="11">
        <v>1200</v>
      </c>
      <c r="D82" s="99">
        <v>1</v>
      </c>
      <c r="E82" s="99">
        <v>1</v>
      </c>
      <c r="F82" s="11">
        <v>0</v>
      </c>
      <c r="G82" s="11">
        <v>2200</v>
      </c>
      <c r="H82" s="11">
        <v>2200</v>
      </c>
    </row>
    <row r="83" spans="1:8">
      <c r="A83" s="105">
        <v>42802</v>
      </c>
      <c r="B83" s="11">
        <v>1000</v>
      </c>
      <c r="C83" s="11">
        <v>3000</v>
      </c>
      <c r="D83" s="99">
        <v>1</v>
      </c>
      <c r="E83" s="99">
        <v>1</v>
      </c>
      <c r="F83" s="11">
        <v>0</v>
      </c>
      <c r="G83" s="11">
        <v>4000</v>
      </c>
      <c r="H83" s="11">
        <v>4000</v>
      </c>
    </row>
    <row r="84" spans="1:8">
      <c r="A84" s="98" t="s">
        <v>670</v>
      </c>
      <c r="B84" s="11">
        <v>3500</v>
      </c>
      <c r="C84" s="11">
        <v>7200</v>
      </c>
      <c r="D84" s="99">
        <v>3</v>
      </c>
      <c r="E84" s="99">
        <v>3</v>
      </c>
      <c r="F84" s="11">
        <v>0</v>
      </c>
      <c r="G84" s="11">
        <v>10700</v>
      </c>
      <c r="H84" s="11">
        <v>10700</v>
      </c>
    </row>
    <row r="85" spans="1:8">
      <c r="A85" s="98" t="s">
        <v>260</v>
      </c>
      <c r="B85" s="11"/>
      <c r="C85" s="11"/>
      <c r="D85" s="99"/>
      <c r="E85" s="99"/>
      <c r="F85" s="11"/>
      <c r="G85" s="11"/>
      <c r="H85" s="11"/>
    </row>
    <row r="86" spans="1:8">
      <c r="A86" s="105">
        <v>42794</v>
      </c>
      <c r="B86" s="11">
        <v>1500</v>
      </c>
      <c r="C86" s="11">
        <v>3600</v>
      </c>
      <c r="D86" s="99">
        <v>1</v>
      </c>
      <c r="E86" s="99">
        <v>1</v>
      </c>
      <c r="F86" s="11">
        <v>0</v>
      </c>
      <c r="G86" s="11">
        <v>5100</v>
      </c>
      <c r="H86" s="11">
        <v>5100</v>
      </c>
    </row>
    <row r="87" spans="1:8">
      <c r="A87" s="105">
        <v>42804</v>
      </c>
      <c r="B87" s="11">
        <v>1500</v>
      </c>
      <c r="C87" s="11">
        <v>1800</v>
      </c>
      <c r="D87" s="99">
        <v>1</v>
      </c>
      <c r="E87" s="99">
        <v>1</v>
      </c>
      <c r="F87" s="11">
        <v>0</v>
      </c>
      <c r="G87" s="11">
        <v>3300</v>
      </c>
      <c r="H87" s="11">
        <v>3300</v>
      </c>
    </row>
    <row r="88" spans="1:8">
      <c r="A88" s="98" t="s">
        <v>675</v>
      </c>
      <c r="B88" s="11">
        <v>3000</v>
      </c>
      <c r="C88" s="11">
        <v>5400</v>
      </c>
      <c r="D88" s="99">
        <v>2</v>
      </c>
      <c r="E88" s="99">
        <v>2</v>
      </c>
      <c r="F88" s="11">
        <v>0</v>
      </c>
      <c r="G88" s="11">
        <v>8400</v>
      </c>
      <c r="H88" s="11">
        <v>8400</v>
      </c>
    </row>
    <row r="89" spans="1:8">
      <c r="A89" s="98" t="s">
        <v>44</v>
      </c>
      <c r="B89" s="11"/>
      <c r="C89" s="11"/>
      <c r="D89" s="99"/>
      <c r="E89" s="99"/>
      <c r="F89" s="11"/>
      <c r="G89" s="11"/>
      <c r="H89" s="11"/>
    </row>
    <row r="90" spans="1:8">
      <c r="A90" s="105">
        <v>42738</v>
      </c>
      <c r="B90" s="11">
        <v>500</v>
      </c>
      <c r="C90" s="11">
        <v>0</v>
      </c>
      <c r="D90" s="99">
        <v>1</v>
      </c>
      <c r="E90" s="99">
        <v>1</v>
      </c>
      <c r="F90" s="11">
        <v>0</v>
      </c>
      <c r="G90" s="11">
        <v>500</v>
      </c>
      <c r="H90" s="11">
        <v>500</v>
      </c>
    </row>
    <row r="91" spans="1:8">
      <c r="A91" s="105">
        <v>42744</v>
      </c>
      <c r="B91" s="11">
        <v>1500</v>
      </c>
      <c r="C91" s="11">
        <v>600</v>
      </c>
      <c r="D91" s="99">
        <v>1</v>
      </c>
      <c r="E91" s="99">
        <v>1</v>
      </c>
      <c r="F91" s="11">
        <v>100</v>
      </c>
      <c r="G91" s="11">
        <v>2100</v>
      </c>
      <c r="H91" s="11">
        <v>2200</v>
      </c>
    </row>
    <row r="92" spans="1:8">
      <c r="A92" s="105">
        <v>42760</v>
      </c>
      <c r="B92" s="11">
        <v>3300</v>
      </c>
      <c r="C92" s="11">
        <v>1200</v>
      </c>
      <c r="D92" s="99">
        <v>1</v>
      </c>
      <c r="E92" s="99">
        <v>1</v>
      </c>
      <c r="F92" s="11">
        <v>0</v>
      </c>
      <c r="G92" s="11">
        <v>4500</v>
      </c>
      <c r="H92" s="11">
        <v>4500</v>
      </c>
    </row>
    <row r="93" spans="1:8">
      <c r="A93" s="98" t="s">
        <v>660</v>
      </c>
      <c r="B93" s="11">
        <v>5300</v>
      </c>
      <c r="C93" s="11">
        <v>1800</v>
      </c>
      <c r="D93" s="99">
        <v>3</v>
      </c>
      <c r="E93" s="99">
        <v>3</v>
      </c>
      <c r="F93" s="11">
        <v>100</v>
      </c>
      <c r="G93" s="11">
        <v>7100</v>
      </c>
      <c r="H93" s="11">
        <v>7200</v>
      </c>
    </row>
    <row r="94" spans="1:8">
      <c r="A94" s="98" t="s">
        <v>24</v>
      </c>
      <c r="B94" s="11"/>
      <c r="C94" s="11"/>
      <c r="D94" s="99"/>
      <c r="E94" s="99"/>
      <c r="F94" s="11"/>
      <c r="G94" s="11"/>
      <c r="H94" s="11"/>
    </row>
    <row r="95" spans="1:8">
      <c r="A95" s="105">
        <v>42739</v>
      </c>
      <c r="B95" s="11">
        <v>1000</v>
      </c>
      <c r="C95" s="11">
        <v>0</v>
      </c>
      <c r="D95" s="99">
        <v>1</v>
      </c>
      <c r="E95" s="99">
        <v>1</v>
      </c>
      <c r="F95" s="11">
        <v>100</v>
      </c>
      <c r="G95" s="11">
        <v>1000</v>
      </c>
      <c r="H95" s="11">
        <v>1100</v>
      </c>
    </row>
    <row r="96" spans="1:8">
      <c r="A96" s="105">
        <v>42746</v>
      </c>
      <c r="B96" s="11">
        <v>2000</v>
      </c>
      <c r="C96" s="11">
        <v>600</v>
      </c>
      <c r="D96" s="99">
        <v>1</v>
      </c>
      <c r="E96" s="99">
        <v>1</v>
      </c>
      <c r="F96" s="11">
        <v>100</v>
      </c>
      <c r="G96" s="11">
        <v>2600</v>
      </c>
      <c r="H96" s="11">
        <v>2700</v>
      </c>
    </row>
    <row r="97" spans="1:8">
      <c r="A97" s="105">
        <v>42747</v>
      </c>
      <c r="B97" s="11">
        <v>1500</v>
      </c>
      <c r="C97" s="11">
        <v>1200</v>
      </c>
      <c r="D97" s="99">
        <v>1</v>
      </c>
      <c r="E97" s="99">
        <v>1</v>
      </c>
      <c r="F97" s="11">
        <v>100</v>
      </c>
      <c r="G97" s="11">
        <v>2700</v>
      </c>
      <c r="H97" s="11">
        <v>2800</v>
      </c>
    </row>
    <row r="98" spans="1:8">
      <c r="A98" s="98" t="s">
        <v>655</v>
      </c>
      <c r="B98" s="11">
        <v>4500</v>
      </c>
      <c r="C98" s="11">
        <v>1800</v>
      </c>
      <c r="D98" s="99">
        <v>3</v>
      </c>
      <c r="E98" s="99">
        <v>3</v>
      </c>
      <c r="F98" s="11">
        <v>300</v>
      </c>
      <c r="G98" s="11">
        <v>6300</v>
      </c>
      <c r="H98" s="11">
        <v>6600</v>
      </c>
    </row>
    <row r="99" spans="1:8">
      <c r="A99" s="98" t="s">
        <v>47</v>
      </c>
      <c r="B99" s="11"/>
      <c r="C99" s="11"/>
      <c r="D99" s="99"/>
      <c r="E99" s="99"/>
      <c r="F99" s="11"/>
      <c r="G99" s="11"/>
      <c r="H99" s="11"/>
    </row>
    <row r="100" spans="1:8">
      <c r="A100" s="105">
        <v>42782</v>
      </c>
      <c r="B100" s="11">
        <v>1000</v>
      </c>
      <c r="C100" s="11">
        <v>4800</v>
      </c>
      <c r="D100" s="99">
        <v>1</v>
      </c>
      <c r="E100" s="99">
        <v>1</v>
      </c>
      <c r="F100" s="11">
        <v>200</v>
      </c>
      <c r="G100" s="11">
        <v>5800</v>
      </c>
      <c r="H100" s="11">
        <v>6000</v>
      </c>
    </row>
    <row r="101" spans="1:8">
      <c r="A101" s="98" t="s">
        <v>673</v>
      </c>
      <c r="B101" s="11">
        <v>1000</v>
      </c>
      <c r="C101" s="11">
        <v>4800</v>
      </c>
      <c r="D101" s="99">
        <v>1</v>
      </c>
      <c r="E101" s="99">
        <v>1</v>
      </c>
      <c r="F101" s="11">
        <v>200</v>
      </c>
      <c r="G101" s="11">
        <v>5800</v>
      </c>
      <c r="H101" s="11">
        <v>6000</v>
      </c>
    </row>
    <row r="102" spans="1:8">
      <c r="A102" s="98" t="s">
        <v>42</v>
      </c>
      <c r="B102" s="11"/>
      <c r="C102" s="11"/>
      <c r="D102" s="99"/>
      <c r="E102" s="99"/>
      <c r="F102" s="11"/>
      <c r="G102" s="11"/>
      <c r="H102" s="11"/>
    </row>
    <row r="103" spans="1:8">
      <c r="A103" s="105">
        <v>42744</v>
      </c>
      <c r="B103" s="11">
        <v>1500</v>
      </c>
      <c r="C103" s="11">
        <v>600</v>
      </c>
      <c r="D103" s="99">
        <v>1</v>
      </c>
      <c r="E103" s="99">
        <v>1</v>
      </c>
      <c r="F103" s="11">
        <v>0</v>
      </c>
      <c r="G103" s="11">
        <v>2100</v>
      </c>
      <c r="H103" s="11">
        <v>2100</v>
      </c>
    </row>
    <row r="104" spans="1:8">
      <c r="A104" s="105">
        <v>42760</v>
      </c>
      <c r="B104" s="11">
        <v>1000</v>
      </c>
      <c r="C104" s="11">
        <v>2400</v>
      </c>
      <c r="D104" s="99">
        <v>1</v>
      </c>
      <c r="E104" s="99">
        <v>1</v>
      </c>
      <c r="F104" s="11">
        <v>0</v>
      </c>
      <c r="G104" s="11">
        <v>3400</v>
      </c>
      <c r="H104" s="11">
        <v>3400</v>
      </c>
    </row>
    <row r="105" spans="1:8">
      <c r="A105" s="98" t="s">
        <v>659</v>
      </c>
      <c r="B105" s="11">
        <v>2500</v>
      </c>
      <c r="C105" s="11">
        <v>3000</v>
      </c>
      <c r="D105" s="99">
        <v>2</v>
      </c>
      <c r="E105" s="99">
        <v>2</v>
      </c>
      <c r="F105" s="11">
        <v>0</v>
      </c>
      <c r="G105" s="11">
        <v>5500</v>
      </c>
      <c r="H105" s="11">
        <v>5500</v>
      </c>
    </row>
    <row r="106" spans="1:8">
      <c r="A106" s="98" t="s">
        <v>39</v>
      </c>
      <c r="B106" s="11"/>
      <c r="C106" s="11"/>
      <c r="D106" s="99"/>
      <c r="E106" s="99"/>
      <c r="F106" s="11"/>
      <c r="G106" s="11"/>
      <c r="H106" s="11"/>
    </row>
    <row r="107" spans="1:8">
      <c r="A107" s="105">
        <v>42751</v>
      </c>
      <c r="B107" s="11">
        <v>1000</v>
      </c>
      <c r="C107" s="11">
        <v>4000</v>
      </c>
      <c r="D107" s="99">
        <v>1</v>
      </c>
      <c r="E107" s="99">
        <v>1</v>
      </c>
      <c r="F107" s="11">
        <v>200</v>
      </c>
      <c r="G107" s="11">
        <v>5000</v>
      </c>
      <c r="H107" s="11">
        <v>5200</v>
      </c>
    </row>
    <row r="108" spans="1:8">
      <c r="A108" s="98" t="s">
        <v>663</v>
      </c>
      <c r="B108" s="11">
        <v>1000</v>
      </c>
      <c r="C108" s="11">
        <v>4000</v>
      </c>
      <c r="D108" s="99">
        <v>1</v>
      </c>
      <c r="E108" s="99">
        <v>1</v>
      </c>
      <c r="F108" s="11">
        <v>200</v>
      </c>
      <c r="G108" s="11">
        <v>5000</v>
      </c>
      <c r="H108" s="11">
        <v>5200</v>
      </c>
    </row>
    <row r="109" spans="1:8">
      <c r="A109" s="98" t="s">
        <v>259</v>
      </c>
      <c r="B109" s="11"/>
      <c r="C109" s="11"/>
      <c r="D109" s="99"/>
      <c r="E109" s="99"/>
      <c r="F109" s="11"/>
      <c r="G109" s="11"/>
      <c r="H109" s="11"/>
    </row>
    <row r="110" spans="1:8">
      <c r="A110" s="105">
        <v>42794</v>
      </c>
      <c r="B110" s="11">
        <v>1500</v>
      </c>
      <c r="C110" s="11">
        <v>3600</v>
      </c>
      <c r="D110" s="99">
        <v>1</v>
      </c>
      <c r="E110" s="99">
        <v>1</v>
      </c>
      <c r="F110" s="11">
        <v>0</v>
      </c>
      <c r="G110" s="11">
        <v>5100</v>
      </c>
      <c r="H110" s="11">
        <v>5100</v>
      </c>
    </row>
    <row r="111" spans="1:8">
      <c r="A111" s="98" t="s">
        <v>674</v>
      </c>
      <c r="B111" s="11">
        <v>1500</v>
      </c>
      <c r="C111" s="11">
        <v>3600</v>
      </c>
      <c r="D111" s="99">
        <v>1</v>
      </c>
      <c r="E111" s="99">
        <v>1</v>
      </c>
      <c r="F111" s="11">
        <v>0</v>
      </c>
      <c r="G111" s="11">
        <v>5100</v>
      </c>
      <c r="H111" s="11">
        <v>5100</v>
      </c>
    </row>
    <row r="112" spans="1:8">
      <c r="A112" s="98" t="s">
        <v>261</v>
      </c>
      <c r="B112" s="11"/>
      <c r="C112" s="11"/>
      <c r="D112" s="99"/>
      <c r="E112" s="99"/>
      <c r="F112" s="11"/>
      <c r="G112" s="11"/>
      <c r="H112" s="11"/>
    </row>
    <row r="113" spans="1:8">
      <c r="A113" s="105">
        <v>42794</v>
      </c>
      <c r="B113" s="11">
        <v>1500</v>
      </c>
      <c r="C113" s="11">
        <v>3600</v>
      </c>
      <c r="D113" s="99">
        <v>1</v>
      </c>
      <c r="E113" s="99">
        <v>1</v>
      </c>
      <c r="F113" s="11">
        <v>0</v>
      </c>
      <c r="G113" s="11">
        <v>5100</v>
      </c>
      <c r="H113" s="11">
        <v>5100</v>
      </c>
    </row>
    <row r="114" spans="1:8">
      <c r="A114" s="98" t="s">
        <v>676</v>
      </c>
      <c r="B114" s="11">
        <v>1500</v>
      </c>
      <c r="C114" s="11">
        <v>3600</v>
      </c>
      <c r="D114" s="99">
        <v>1</v>
      </c>
      <c r="E114" s="99">
        <v>1</v>
      </c>
      <c r="F114" s="11">
        <v>0</v>
      </c>
      <c r="G114" s="11">
        <v>5100</v>
      </c>
      <c r="H114" s="11">
        <v>5100</v>
      </c>
    </row>
    <row r="115" spans="1:8">
      <c r="A115" s="98" t="s">
        <v>28</v>
      </c>
      <c r="B115" s="11"/>
      <c r="C115" s="11"/>
      <c r="D115" s="99"/>
      <c r="E115" s="99"/>
      <c r="F115" s="11"/>
      <c r="G115" s="11"/>
      <c r="H115" s="11"/>
    </row>
    <row r="116" spans="1:8">
      <c r="A116" s="105">
        <v>42765</v>
      </c>
      <c r="B116" s="11">
        <v>3000</v>
      </c>
      <c r="C116" s="11">
        <v>1200</v>
      </c>
      <c r="D116" s="99">
        <v>1</v>
      </c>
      <c r="E116" s="99">
        <v>1</v>
      </c>
      <c r="F116" s="11">
        <v>0</v>
      </c>
      <c r="G116" s="11">
        <v>4200</v>
      </c>
      <c r="H116" s="11">
        <v>4200</v>
      </c>
    </row>
    <row r="117" spans="1:8">
      <c r="A117" s="98" t="s">
        <v>668</v>
      </c>
      <c r="B117" s="11">
        <v>3000</v>
      </c>
      <c r="C117" s="11">
        <v>1200</v>
      </c>
      <c r="D117" s="99">
        <v>1</v>
      </c>
      <c r="E117" s="99">
        <v>1</v>
      </c>
      <c r="F117" s="11">
        <v>0</v>
      </c>
      <c r="G117" s="11">
        <v>4200</v>
      </c>
      <c r="H117" s="11">
        <v>4200</v>
      </c>
    </row>
    <row r="118" spans="1:8">
      <c r="A118" s="98" t="s">
        <v>262</v>
      </c>
      <c r="B118" s="11"/>
      <c r="C118" s="11"/>
      <c r="D118" s="99"/>
      <c r="E118" s="99"/>
      <c r="F118" s="11"/>
      <c r="G118" s="11"/>
      <c r="H118" s="11"/>
    </row>
    <row r="119" spans="1:8">
      <c r="A119" s="105">
        <v>42797</v>
      </c>
      <c r="B119" s="11">
        <v>2000</v>
      </c>
      <c r="C119" s="11">
        <v>1800</v>
      </c>
      <c r="D119" s="99">
        <v>1</v>
      </c>
      <c r="E119" s="99">
        <v>1</v>
      </c>
      <c r="F119" s="11">
        <v>0</v>
      </c>
      <c r="G119" s="11">
        <v>3800</v>
      </c>
      <c r="H119" s="11">
        <v>3800</v>
      </c>
    </row>
    <row r="120" spans="1:8">
      <c r="A120" s="98" t="s">
        <v>677</v>
      </c>
      <c r="B120" s="11">
        <v>2000</v>
      </c>
      <c r="C120" s="11">
        <v>1800</v>
      </c>
      <c r="D120" s="99">
        <v>1</v>
      </c>
      <c r="E120" s="99">
        <v>1</v>
      </c>
      <c r="F120" s="11">
        <v>0</v>
      </c>
      <c r="G120" s="11">
        <v>3800</v>
      </c>
      <c r="H120" s="11">
        <v>3800</v>
      </c>
    </row>
    <row r="121" spans="1:8">
      <c r="A121" s="98" t="s">
        <v>46</v>
      </c>
      <c r="B121" s="11"/>
      <c r="C121" s="11"/>
      <c r="D121" s="99"/>
      <c r="E121" s="99"/>
      <c r="F121" s="11"/>
      <c r="G121" s="11"/>
      <c r="H121" s="11"/>
    </row>
    <row r="122" spans="1:8">
      <c r="A122" s="105">
        <v>42781</v>
      </c>
      <c r="B122" s="11">
        <v>1000</v>
      </c>
      <c r="C122" s="11">
        <v>2400</v>
      </c>
      <c r="D122" s="99">
        <v>1</v>
      </c>
      <c r="E122" s="99">
        <v>1</v>
      </c>
      <c r="F122" s="11">
        <v>0</v>
      </c>
      <c r="G122" s="11">
        <v>3400</v>
      </c>
      <c r="H122" s="11">
        <v>3400</v>
      </c>
    </row>
    <row r="123" spans="1:8">
      <c r="A123" s="98" t="s">
        <v>672</v>
      </c>
      <c r="B123" s="11">
        <v>1000</v>
      </c>
      <c r="C123" s="11">
        <v>2400</v>
      </c>
      <c r="D123" s="99">
        <v>1</v>
      </c>
      <c r="E123" s="99">
        <v>1</v>
      </c>
      <c r="F123" s="11">
        <v>0</v>
      </c>
      <c r="G123" s="11">
        <v>3400</v>
      </c>
      <c r="H123" s="11">
        <v>3400</v>
      </c>
    </row>
    <row r="124" spans="1:8">
      <c r="A124" s="98" t="s">
        <v>637</v>
      </c>
      <c r="B124" s="11">
        <v>119000</v>
      </c>
      <c r="C124" s="11">
        <v>152750</v>
      </c>
      <c r="D124" s="99">
        <v>72</v>
      </c>
      <c r="E124" s="99">
        <v>72</v>
      </c>
      <c r="F124" s="11">
        <v>1800</v>
      </c>
      <c r="G124" s="11">
        <v>271750</v>
      </c>
      <c r="H124" s="11">
        <v>273550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3"/>
  <sheetViews>
    <sheetView topLeftCell="A37" workbookViewId="0">
      <selection activeCell="R5" sqref="R5"/>
    </sheetView>
  </sheetViews>
  <sheetFormatPr defaultRowHeight="15"/>
  <sheetData>
    <row r="1" spans="1:18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>
      <c r="A2" s="15"/>
      <c r="B2" s="16" t="str">
        <f>"Staff Widget Sales Progression "&amp;current_year</f>
        <v>Staff Widget Sales Progression 2017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</sheetData>
  <sheetProtection sheet="1" objects="1" scenarios="1"/>
  <pageMargins left="0.7" right="0.7" top="0.75" bottom="0.75" header="0.3" footer="0.3"/>
  <pageSetup paperSize="9" scale="56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8"/>
  <sheetViews>
    <sheetView workbookViewId="0">
      <selection activeCell="B1" sqref="B1"/>
    </sheetView>
  </sheetViews>
  <sheetFormatPr defaultRowHeight="15"/>
  <sheetData>
    <row r="1" spans="1:17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.75">
      <c r="A2" s="15"/>
      <c r="B2" s="16" t="str">
        <f>"Sales Percentage "&amp;current_year</f>
        <v>Sales Percentage 2017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</sheetData>
  <sheetProtection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41"/>
  <sheetViews>
    <sheetView workbookViewId="0">
      <selection activeCell="G4" sqref="G4"/>
    </sheetView>
  </sheetViews>
  <sheetFormatPr defaultRowHeight="15"/>
  <cols>
    <col min="2" max="2" width="15.42578125" customWidth="1"/>
    <col min="3" max="3" width="14.85546875" customWidth="1"/>
    <col min="4" max="4" width="26.5703125" customWidth="1"/>
    <col min="5" max="5" width="10.5703125" customWidth="1"/>
  </cols>
  <sheetData>
    <row r="1" spans="1:5">
      <c r="A1" s="116"/>
      <c r="B1" s="117"/>
      <c r="C1" s="117"/>
      <c r="D1" s="117"/>
      <c r="E1" s="118"/>
    </row>
    <row r="2" spans="1:5">
      <c r="A2" s="119"/>
      <c r="B2" s="123" t="s">
        <v>695</v>
      </c>
      <c r="C2" s="121"/>
      <c r="D2" s="121"/>
      <c r="E2" s="122"/>
    </row>
    <row r="3" spans="1:5">
      <c r="A3" s="119"/>
      <c r="B3" s="123"/>
      <c r="C3" s="121"/>
      <c r="D3" s="121"/>
      <c r="E3" s="122"/>
    </row>
    <row r="4" spans="1:5">
      <c r="A4" s="119"/>
      <c r="B4" s="121"/>
      <c r="C4" s="121"/>
      <c r="D4" s="121"/>
      <c r="E4" s="122"/>
    </row>
    <row r="5" spans="1:5">
      <c r="A5" s="119"/>
      <c r="B5" s="123" t="s">
        <v>703</v>
      </c>
      <c r="C5" s="121"/>
      <c r="D5" s="121"/>
      <c r="E5" s="122"/>
    </row>
    <row r="6" spans="1:5">
      <c r="A6" s="119"/>
      <c r="B6" s="127"/>
      <c r="C6" s="121"/>
      <c r="D6" s="121"/>
      <c r="E6" s="122"/>
    </row>
    <row r="7" spans="1:5">
      <c r="A7" s="119"/>
      <c r="B7" s="109" t="s">
        <v>702</v>
      </c>
      <c r="C7" s="109" t="s">
        <v>616</v>
      </c>
      <c r="D7" s="109" t="s">
        <v>699</v>
      </c>
      <c r="E7" s="122"/>
    </row>
    <row r="8" spans="1:5">
      <c r="A8" s="119"/>
      <c r="B8" s="112" t="s">
        <v>700</v>
      </c>
      <c r="C8" s="110">
        <v>140</v>
      </c>
      <c r="D8" s="107">
        <v>500</v>
      </c>
      <c r="E8" s="122"/>
    </row>
    <row r="9" spans="1:5">
      <c r="A9" s="119"/>
      <c r="B9" s="112" t="s">
        <v>701</v>
      </c>
      <c r="C9" s="110">
        <v>160</v>
      </c>
      <c r="D9" s="107">
        <v>600</v>
      </c>
      <c r="E9" s="122"/>
    </row>
    <row r="10" spans="1:5">
      <c r="A10" s="119"/>
      <c r="B10" s="127"/>
      <c r="C10" s="121"/>
      <c r="D10" s="121"/>
      <c r="E10" s="122"/>
    </row>
    <row r="11" spans="1:5">
      <c r="A11" s="119"/>
      <c r="B11" s="121"/>
      <c r="C11" s="121"/>
      <c r="D11" s="121"/>
      <c r="E11" s="122"/>
    </row>
    <row r="12" spans="1:5">
      <c r="A12" s="119"/>
      <c r="B12" s="123" t="s">
        <v>694</v>
      </c>
      <c r="C12" s="172">
        <v>2017</v>
      </c>
      <c r="D12" s="135"/>
      <c r="E12" s="122"/>
    </row>
    <row r="13" spans="1:5">
      <c r="A13" s="119"/>
      <c r="B13" s="123"/>
      <c r="C13" s="121"/>
      <c r="D13" s="121"/>
      <c r="E13" s="122"/>
    </row>
    <row r="14" spans="1:5">
      <c r="A14" s="119"/>
      <c r="B14" s="123"/>
      <c r="C14" s="121"/>
      <c r="D14" s="121"/>
      <c r="E14" s="122"/>
    </row>
    <row r="15" spans="1:5">
      <c r="A15" s="119"/>
      <c r="B15" s="123" t="s">
        <v>636</v>
      </c>
      <c r="C15" s="121"/>
      <c r="D15" s="121"/>
      <c r="E15" s="122"/>
    </row>
    <row r="16" spans="1:5">
      <c r="A16" s="119"/>
      <c r="B16" s="123"/>
      <c r="C16" s="121"/>
      <c r="D16" s="121"/>
      <c r="E16" s="122"/>
    </row>
    <row r="17" spans="1:5">
      <c r="A17" s="119"/>
      <c r="B17" s="109" t="s">
        <v>630</v>
      </c>
      <c r="C17" s="109" t="s">
        <v>697</v>
      </c>
      <c r="D17" s="109" t="s">
        <v>698</v>
      </c>
      <c r="E17" s="122"/>
    </row>
    <row r="18" spans="1:5">
      <c r="A18" s="119"/>
      <c r="B18" s="108">
        <v>0</v>
      </c>
      <c r="C18" s="108">
        <v>0</v>
      </c>
      <c r="D18" s="107" t="s">
        <v>696</v>
      </c>
      <c r="E18" s="122"/>
    </row>
    <row r="19" spans="1:5">
      <c r="A19" s="119"/>
      <c r="B19" s="108">
        <v>8000</v>
      </c>
      <c r="C19" s="108">
        <v>100</v>
      </c>
      <c r="D19" s="107" t="s">
        <v>632</v>
      </c>
      <c r="E19" s="122"/>
    </row>
    <row r="20" spans="1:5">
      <c r="A20" s="119"/>
      <c r="B20" s="108">
        <v>11000</v>
      </c>
      <c r="C20" s="108">
        <v>200</v>
      </c>
      <c r="D20" s="107" t="s">
        <v>631</v>
      </c>
      <c r="E20" s="122"/>
    </row>
    <row r="21" spans="1:5">
      <c r="A21" s="119"/>
      <c r="B21" s="108">
        <v>12000</v>
      </c>
      <c r="C21" s="108">
        <v>300</v>
      </c>
      <c r="D21" s="107" t="s">
        <v>629</v>
      </c>
      <c r="E21" s="122"/>
    </row>
    <row r="22" spans="1:5">
      <c r="A22" s="119"/>
      <c r="B22" s="121"/>
      <c r="C22" s="121"/>
      <c r="D22" s="121"/>
      <c r="E22" s="122"/>
    </row>
    <row r="23" spans="1:5">
      <c r="A23" s="119"/>
      <c r="B23" s="121"/>
      <c r="C23" s="121"/>
      <c r="D23" s="121"/>
      <c r="E23" s="122"/>
    </row>
    <row r="24" spans="1:5">
      <c r="A24" s="119"/>
      <c r="B24" s="121"/>
      <c r="C24" s="121"/>
      <c r="D24" s="121"/>
      <c r="E24" s="122"/>
    </row>
    <row r="25" spans="1:5">
      <c r="A25" s="119"/>
      <c r="B25" s="123" t="s">
        <v>704</v>
      </c>
      <c r="C25" s="121"/>
      <c r="D25" s="121"/>
      <c r="E25" s="122"/>
    </row>
    <row r="26" spans="1:5">
      <c r="A26" s="119"/>
      <c r="B26" s="127"/>
      <c r="C26" s="121"/>
      <c r="D26" s="121"/>
      <c r="E26" s="122"/>
    </row>
    <row r="27" spans="1:5">
      <c r="A27" s="119"/>
      <c r="B27" s="109" t="s">
        <v>705</v>
      </c>
      <c r="C27" s="109" t="s">
        <v>706</v>
      </c>
      <c r="D27" s="121"/>
      <c r="E27" s="122"/>
    </row>
    <row r="28" spans="1:5">
      <c r="A28" s="119"/>
      <c r="B28" s="111" t="s">
        <v>707</v>
      </c>
      <c r="C28" s="107">
        <f>MONTH(DATEVALUE(B28 &amp; "1"))</f>
        <v>1</v>
      </c>
      <c r="D28" s="121"/>
      <c r="E28" s="122"/>
    </row>
    <row r="29" spans="1:5">
      <c r="A29" s="119"/>
      <c r="B29" s="111" t="s">
        <v>708</v>
      </c>
      <c r="C29" s="107">
        <f t="shared" ref="C29:C39" si="0">MONTH(DATEVALUE(B29 &amp; "1"))</f>
        <v>2</v>
      </c>
      <c r="D29" s="121"/>
      <c r="E29" s="122"/>
    </row>
    <row r="30" spans="1:5">
      <c r="A30" s="119"/>
      <c r="B30" s="111" t="s">
        <v>709</v>
      </c>
      <c r="C30" s="107">
        <f t="shared" si="0"/>
        <v>3</v>
      </c>
      <c r="D30" s="121"/>
      <c r="E30" s="122"/>
    </row>
    <row r="31" spans="1:5">
      <c r="A31" s="119"/>
      <c r="B31" s="111" t="s">
        <v>710</v>
      </c>
      <c r="C31" s="107">
        <f t="shared" si="0"/>
        <v>4</v>
      </c>
      <c r="D31" s="121"/>
      <c r="E31" s="122"/>
    </row>
    <row r="32" spans="1:5">
      <c r="A32" s="119"/>
      <c r="B32" s="111" t="s">
        <v>711</v>
      </c>
      <c r="C32" s="107">
        <f t="shared" si="0"/>
        <v>5</v>
      </c>
      <c r="D32" s="121"/>
      <c r="E32" s="122"/>
    </row>
    <row r="33" spans="1:5">
      <c r="A33" s="119"/>
      <c r="B33" s="111" t="s">
        <v>712</v>
      </c>
      <c r="C33" s="107">
        <f t="shared" si="0"/>
        <v>6</v>
      </c>
      <c r="D33" s="121"/>
      <c r="E33" s="122"/>
    </row>
    <row r="34" spans="1:5">
      <c r="A34" s="119"/>
      <c r="B34" s="111" t="s">
        <v>713</v>
      </c>
      <c r="C34" s="107">
        <f t="shared" si="0"/>
        <v>7</v>
      </c>
      <c r="D34" s="121"/>
      <c r="E34" s="122"/>
    </row>
    <row r="35" spans="1:5">
      <c r="A35" s="119"/>
      <c r="B35" s="111" t="s">
        <v>714</v>
      </c>
      <c r="C35" s="107">
        <f t="shared" si="0"/>
        <v>8</v>
      </c>
      <c r="D35" s="121"/>
      <c r="E35" s="122"/>
    </row>
    <row r="36" spans="1:5">
      <c r="A36" s="119"/>
      <c r="B36" s="111" t="s">
        <v>715</v>
      </c>
      <c r="C36" s="107">
        <f t="shared" si="0"/>
        <v>9</v>
      </c>
      <c r="D36" s="121"/>
      <c r="E36" s="122"/>
    </row>
    <row r="37" spans="1:5">
      <c r="A37" s="119"/>
      <c r="B37" s="111" t="s">
        <v>716</v>
      </c>
      <c r="C37" s="107">
        <f t="shared" si="0"/>
        <v>10</v>
      </c>
      <c r="D37" s="121"/>
      <c r="E37" s="122"/>
    </row>
    <row r="38" spans="1:5">
      <c r="A38" s="119"/>
      <c r="B38" s="111" t="s">
        <v>717</v>
      </c>
      <c r="C38" s="107">
        <f t="shared" si="0"/>
        <v>11</v>
      </c>
      <c r="D38" s="121"/>
      <c r="E38" s="122"/>
    </row>
    <row r="39" spans="1:5">
      <c r="A39" s="119"/>
      <c r="B39" s="111" t="s">
        <v>718</v>
      </c>
      <c r="C39" s="107">
        <f t="shared" si="0"/>
        <v>12</v>
      </c>
      <c r="D39" s="121"/>
      <c r="E39" s="122"/>
    </row>
    <row r="40" spans="1:5">
      <c r="A40" s="119"/>
      <c r="B40" s="121"/>
      <c r="C40" s="121"/>
      <c r="D40" s="121"/>
      <c r="E40" s="122"/>
    </row>
    <row r="41" spans="1:5">
      <c r="A41" s="129"/>
      <c r="B41" s="130"/>
      <c r="C41" s="130"/>
      <c r="D41" s="130"/>
      <c r="E41" s="131"/>
    </row>
  </sheetData>
  <sortState ref="B21:C24">
    <sortCondition ref="B21:B2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O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5"/>
  <cols>
    <col min="1" max="1" width="14" customWidth="1"/>
    <col min="2" max="2" width="28.42578125" bestFit="1" customWidth="1"/>
    <col min="3" max="3" width="29.28515625" customWidth="1"/>
    <col min="4" max="4" width="30.5703125" bestFit="1" customWidth="1"/>
    <col min="5" max="5" width="19" customWidth="1"/>
    <col min="6" max="6" width="21.7109375" bestFit="1" customWidth="1"/>
    <col min="7" max="7" width="11.28515625" customWidth="1"/>
    <col min="8" max="8" width="12.140625" customWidth="1"/>
    <col min="9" max="9" width="13.7109375" customWidth="1"/>
    <col min="10" max="10" width="13.85546875" customWidth="1"/>
    <col min="11" max="11" width="22.140625" customWidth="1"/>
    <col min="12" max="12" width="12.42578125" bestFit="1" customWidth="1"/>
    <col min="13" max="13" width="41.7109375" customWidth="1"/>
    <col min="14" max="14" width="15" customWidth="1"/>
    <col min="15" max="15" width="17.85546875" customWidth="1"/>
  </cols>
  <sheetData>
    <row r="1" spans="1:15">
      <c r="A1" s="83" t="s">
        <v>16</v>
      </c>
      <c r="B1" s="83" t="s">
        <v>18</v>
      </c>
      <c r="C1" s="83" t="s">
        <v>19</v>
      </c>
      <c r="D1" s="83" t="s">
        <v>20</v>
      </c>
      <c r="E1" s="83" t="s">
        <v>21</v>
      </c>
      <c r="F1" s="83" t="s">
        <v>48</v>
      </c>
      <c r="G1" s="83" t="s">
        <v>22</v>
      </c>
      <c r="H1" s="83" t="s">
        <v>57</v>
      </c>
      <c r="I1" s="83" t="s">
        <v>280</v>
      </c>
      <c r="J1" s="83" t="s">
        <v>279</v>
      </c>
      <c r="K1" s="83" t="s">
        <v>14</v>
      </c>
      <c r="L1" s="83" t="s">
        <v>173</v>
      </c>
      <c r="M1" s="83" t="s">
        <v>49</v>
      </c>
      <c r="N1" s="83" t="s">
        <v>548</v>
      </c>
      <c r="O1" s="84" t="s">
        <v>549</v>
      </c>
    </row>
    <row r="2" spans="1:15">
      <c r="A2" s="63">
        <v>4567</v>
      </c>
      <c r="B2" s="73" t="s">
        <v>25</v>
      </c>
      <c r="C2" s="63" t="s">
        <v>62</v>
      </c>
      <c r="D2" s="63" t="s">
        <v>63</v>
      </c>
      <c r="E2" s="63" t="s">
        <v>64</v>
      </c>
      <c r="F2" s="63" t="s">
        <v>2</v>
      </c>
      <c r="G2" s="63" t="s">
        <v>65</v>
      </c>
      <c r="H2" s="63" t="s">
        <v>58</v>
      </c>
      <c r="I2" s="63" t="s">
        <v>281</v>
      </c>
      <c r="J2" s="63" t="s">
        <v>332</v>
      </c>
      <c r="K2" s="12" t="str">
        <f>H2&amp;" "&amp;I2&amp;" "&amp;J2</f>
        <v>Mrs Anthea Adams</v>
      </c>
      <c r="L2" s="80" t="s">
        <v>167</v>
      </c>
      <c r="M2" s="63" t="s">
        <v>216</v>
      </c>
      <c r="N2" s="63" t="s">
        <v>550</v>
      </c>
      <c r="O2" s="81" t="s">
        <v>550</v>
      </c>
    </row>
    <row r="3" spans="1:15">
      <c r="A3" s="63">
        <v>4568</v>
      </c>
      <c r="B3" s="73" t="s">
        <v>24</v>
      </c>
      <c r="C3" s="63" t="s">
        <v>66</v>
      </c>
      <c r="D3" s="63" t="s">
        <v>67</v>
      </c>
      <c r="E3" s="63" t="s">
        <v>68</v>
      </c>
      <c r="F3" s="63" t="s">
        <v>156</v>
      </c>
      <c r="G3" s="63" t="s">
        <v>69</v>
      </c>
      <c r="H3" s="63" t="s">
        <v>59</v>
      </c>
      <c r="I3" s="63" t="s">
        <v>282</v>
      </c>
      <c r="J3" s="63" t="s">
        <v>333</v>
      </c>
      <c r="K3" s="12" t="str">
        <f t="shared" ref="K3:K52" si="0">H3&amp;" "&amp;I3&amp;" "&amp;J3</f>
        <v>Mr Bertie Billingham</v>
      </c>
      <c r="L3" s="80" t="s">
        <v>168</v>
      </c>
      <c r="M3" s="63" t="s">
        <v>217</v>
      </c>
      <c r="N3" s="63" t="s">
        <v>550</v>
      </c>
      <c r="O3" s="81" t="s">
        <v>550</v>
      </c>
    </row>
    <row r="4" spans="1:15">
      <c r="A4" s="63">
        <v>4569</v>
      </c>
      <c r="B4" s="73" t="s">
        <v>23</v>
      </c>
      <c r="C4" s="63" t="s">
        <v>70</v>
      </c>
      <c r="D4" s="63" t="s">
        <v>71</v>
      </c>
      <c r="E4" s="63" t="s">
        <v>72</v>
      </c>
      <c r="F4" s="63" t="s">
        <v>73</v>
      </c>
      <c r="G4" s="63" t="s">
        <v>74</v>
      </c>
      <c r="H4" s="63" t="s">
        <v>59</v>
      </c>
      <c r="I4" s="63" t="s">
        <v>283</v>
      </c>
      <c r="J4" s="63" t="s">
        <v>334</v>
      </c>
      <c r="K4" s="12" t="str">
        <f t="shared" si="0"/>
        <v>Mr Cecil Collins</v>
      </c>
      <c r="L4" s="80" t="s">
        <v>169</v>
      </c>
      <c r="M4" s="63" t="s">
        <v>218</v>
      </c>
      <c r="N4" s="63" t="s">
        <v>550</v>
      </c>
      <c r="O4" s="81" t="s">
        <v>550</v>
      </c>
    </row>
    <row r="5" spans="1:15">
      <c r="A5" s="63">
        <v>4570</v>
      </c>
      <c r="B5" s="73" t="s">
        <v>26</v>
      </c>
      <c r="C5" s="63" t="s">
        <v>75</v>
      </c>
      <c r="D5" s="63" t="s">
        <v>76</v>
      </c>
      <c r="E5" s="63" t="s">
        <v>77</v>
      </c>
      <c r="F5" s="63" t="s">
        <v>78</v>
      </c>
      <c r="G5" s="63" t="s">
        <v>79</v>
      </c>
      <c r="H5" s="63" t="s">
        <v>60</v>
      </c>
      <c r="I5" s="63" t="s">
        <v>284</v>
      </c>
      <c r="J5" s="63" t="s">
        <v>335</v>
      </c>
      <c r="K5" s="12" t="str">
        <f t="shared" si="0"/>
        <v>Miss Diana Dimbleby</v>
      </c>
      <c r="L5" s="80" t="s">
        <v>170</v>
      </c>
      <c r="M5" s="63" t="s">
        <v>219</v>
      </c>
      <c r="N5" s="63" t="s">
        <v>550</v>
      </c>
      <c r="O5" s="81" t="s">
        <v>550</v>
      </c>
    </row>
    <row r="6" spans="1:15">
      <c r="A6" s="63">
        <v>4571</v>
      </c>
      <c r="B6" s="73" t="s">
        <v>27</v>
      </c>
      <c r="C6" s="63" t="s">
        <v>80</v>
      </c>
      <c r="D6" s="63" t="s">
        <v>81</v>
      </c>
      <c r="E6" s="63" t="s">
        <v>82</v>
      </c>
      <c r="F6" s="63" t="s">
        <v>0</v>
      </c>
      <c r="G6" s="63" t="s">
        <v>83</v>
      </c>
      <c r="H6" s="63" t="s">
        <v>61</v>
      </c>
      <c r="I6" s="63" t="s">
        <v>285</v>
      </c>
      <c r="J6" s="63" t="s">
        <v>336</v>
      </c>
      <c r="K6" s="12" t="str">
        <f t="shared" si="0"/>
        <v>Ms Elaine East</v>
      </c>
      <c r="L6" s="80" t="s">
        <v>171</v>
      </c>
      <c r="M6" s="63" t="s">
        <v>220</v>
      </c>
      <c r="N6" s="63" t="s">
        <v>550</v>
      </c>
      <c r="O6" s="81" t="s">
        <v>550</v>
      </c>
    </row>
    <row r="7" spans="1:15">
      <c r="A7" s="63">
        <v>4572</v>
      </c>
      <c r="B7" s="73" t="s">
        <v>29</v>
      </c>
      <c r="C7" s="63" t="s">
        <v>84</v>
      </c>
      <c r="D7" s="63" t="s">
        <v>85</v>
      </c>
      <c r="E7" s="63" t="s">
        <v>86</v>
      </c>
      <c r="F7" s="63" t="s">
        <v>88</v>
      </c>
      <c r="G7" s="63" t="s">
        <v>87</v>
      </c>
      <c r="H7" s="63" t="s">
        <v>59</v>
      </c>
      <c r="I7" s="63" t="s">
        <v>286</v>
      </c>
      <c r="J7" s="63" t="s">
        <v>337</v>
      </c>
      <c r="K7" s="12" t="str">
        <f t="shared" si="0"/>
        <v>Mr Frederick Franklin</v>
      </c>
      <c r="L7" s="80" t="s">
        <v>172</v>
      </c>
      <c r="M7" s="63" t="s">
        <v>221</v>
      </c>
      <c r="N7" s="63" t="s">
        <v>550</v>
      </c>
      <c r="O7" s="81" t="s">
        <v>550</v>
      </c>
    </row>
    <row r="8" spans="1:15">
      <c r="A8" s="63">
        <v>4573</v>
      </c>
      <c r="B8" s="73" t="s">
        <v>28</v>
      </c>
      <c r="C8" s="63" t="s">
        <v>89</v>
      </c>
      <c r="D8" s="63"/>
      <c r="E8" s="63" t="s">
        <v>90</v>
      </c>
      <c r="F8" s="63" t="s">
        <v>4</v>
      </c>
      <c r="G8" s="63" t="s">
        <v>54</v>
      </c>
      <c r="H8" s="63" t="s">
        <v>59</v>
      </c>
      <c r="I8" s="63" t="s">
        <v>287</v>
      </c>
      <c r="J8" s="63" t="s">
        <v>338</v>
      </c>
      <c r="K8" s="12" t="str">
        <f t="shared" si="0"/>
        <v>Mr George Gimley</v>
      </c>
      <c r="L8" s="80" t="s">
        <v>174</v>
      </c>
      <c r="M8" s="63" t="s">
        <v>222</v>
      </c>
      <c r="N8" s="63" t="s">
        <v>550</v>
      </c>
      <c r="O8" s="81" t="s">
        <v>550</v>
      </c>
    </row>
    <row r="9" spans="1:15">
      <c r="A9" s="63">
        <v>4574</v>
      </c>
      <c r="B9" s="73" t="s">
        <v>30</v>
      </c>
      <c r="C9" s="63" t="s">
        <v>163</v>
      </c>
      <c r="D9" s="63" t="s">
        <v>164</v>
      </c>
      <c r="E9" s="63" t="s">
        <v>165</v>
      </c>
      <c r="F9" s="63" t="s">
        <v>150</v>
      </c>
      <c r="G9" s="63" t="s">
        <v>166</v>
      </c>
      <c r="H9" s="63" t="s">
        <v>60</v>
      </c>
      <c r="I9" s="63" t="s">
        <v>288</v>
      </c>
      <c r="J9" s="73" t="s">
        <v>339</v>
      </c>
      <c r="K9" s="12" t="str">
        <f t="shared" si="0"/>
        <v>Miss Hannah Hamshaw</v>
      </c>
      <c r="L9" s="80" t="s">
        <v>175</v>
      </c>
      <c r="M9" s="63" t="s">
        <v>223</v>
      </c>
      <c r="N9" s="63" t="s">
        <v>550</v>
      </c>
      <c r="O9" s="81" t="s">
        <v>550</v>
      </c>
    </row>
    <row r="10" spans="1:15">
      <c r="A10" s="63">
        <v>4575</v>
      </c>
      <c r="B10" s="73" t="s">
        <v>31</v>
      </c>
      <c r="C10" s="63" t="s">
        <v>91</v>
      </c>
      <c r="D10" s="63" t="s">
        <v>92</v>
      </c>
      <c r="E10" s="63" t="s">
        <v>93</v>
      </c>
      <c r="F10" s="63" t="s">
        <v>56</v>
      </c>
      <c r="G10" s="63" t="s">
        <v>94</v>
      </c>
      <c r="H10" s="63" t="s">
        <v>58</v>
      </c>
      <c r="I10" s="63" t="s">
        <v>289</v>
      </c>
      <c r="J10" s="63" t="s">
        <v>340</v>
      </c>
      <c r="K10" s="12" t="str">
        <f t="shared" si="0"/>
        <v>Mrs Irene Ingols</v>
      </c>
      <c r="L10" s="80" t="s">
        <v>176</v>
      </c>
      <c r="M10" s="63" t="s">
        <v>224</v>
      </c>
      <c r="N10" s="63" t="s">
        <v>550</v>
      </c>
      <c r="O10" s="81" t="s">
        <v>550</v>
      </c>
    </row>
    <row r="11" spans="1:15">
      <c r="A11" s="63">
        <v>4576</v>
      </c>
      <c r="B11" s="73" t="s">
        <v>32</v>
      </c>
      <c r="C11" s="63" t="s">
        <v>95</v>
      </c>
      <c r="D11" s="63" t="s">
        <v>96</v>
      </c>
      <c r="E11" s="63" t="s">
        <v>97</v>
      </c>
      <c r="F11" s="73" t="s">
        <v>270</v>
      </c>
      <c r="G11" s="63" t="s">
        <v>98</v>
      </c>
      <c r="H11" s="63" t="s">
        <v>59</v>
      </c>
      <c r="I11" s="63" t="s">
        <v>290</v>
      </c>
      <c r="J11" s="63" t="s">
        <v>341</v>
      </c>
      <c r="K11" s="12" t="str">
        <f t="shared" si="0"/>
        <v>Mr Jamie Jedson</v>
      </c>
      <c r="L11" s="80" t="s">
        <v>177</v>
      </c>
      <c r="M11" s="63" t="s">
        <v>225</v>
      </c>
      <c r="N11" s="63" t="s">
        <v>550</v>
      </c>
      <c r="O11" s="81" t="s">
        <v>550</v>
      </c>
    </row>
    <row r="12" spans="1:15">
      <c r="A12" s="63">
        <v>4577</v>
      </c>
      <c r="B12" s="73" t="s">
        <v>34</v>
      </c>
      <c r="C12" s="63" t="s">
        <v>99</v>
      </c>
      <c r="D12" s="63" t="s">
        <v>53</v>
      </c>
      <c r="E12" s="63" t="s">
        <v>100</v>
      </c>
      <c r="F12" s="63" t="s">
        <v>52</v>
      </c>
      <c r="G12" s="63" t="s">
        <v>101</v>
      </c>
      <c r="H12" s="63" t="s">
        <v>59</v>
      </c>
      <c r="I12" s="63" t="s">
        <v>291</v>
      </c>
      <c r="J12" s="63" t="s">
        <v>342</v>
      </c>
      <c r="K12" s="12" t="str">
        <f t="shared" si="0"/>
        <v>Mr Ken Kendrick</v>
      </c>
      <c r="L12" s="80" t="s">
        <v>178</v>
      </c>
      <c r="M12" s="63" t="s">
        <v>226</v>
      </c>
      <c r="N12" s="63" t="s">
        <v>550</v>
      </c>
      <c r="O12" s="81" t="s">
        <v>550</v>
      </c>
    </row>
    <row r="13" spans="1:15">
      <c r="A13" s="63">
        <v>4578</v>
      </c>
      <c r="B13" s="73" t="s">
        <v>33</v>
      </c>
      <c r="C13" s="63" t="s">
        <v>102</v>
      </c>
      <c r="D13" s="63" t="s">
        <v>103</v>
      </c>
      <c r="E13" s="63" t="s">
        <v>104</v>
      </c>
      <c r="F13" s="63" t="s">
        <v>4</v>
      </c>
      <c r="G13" s="63" t="s">
        <v>105</v>
      </c>
      <c r="H13" s="63" t="s">
        <v>59</v>
      </c>
      <c r="I13" s="63" t="s">
        <v>292</v>
      </c>
      <c r="J13" s="63" t="s">
        <v>343</v>
      </c>
      <c r="K13" s="12" t="str">
        <f t="shared" si="0"/>
        <v>Mr Liam Lee</v>
      </c>
      <c r="L13" s="80" t="s">
        <v>179</v>
      </c>
      <c r="M13" s="63" t="s">
        <v>227</v>
      </c>
      <c r="N13" s="63" t="s">
        <v>550</v>
      </c>
      <c r="O13" s="81" t="s">
        <v>550</v>
      </c>
    </row>
    <row r="14" spans="1:15">
      <c r="A14" s="63">
        <v>4579</v>
      </c>
      <c r="B14" s="73" t="s">
        <v>35</v>
      </c>
      <c r="C14" s="63" t="s">
        <v>106</v>
      </c>
      <c r="D14" s="63" t="s">
        <v>107</v>
      </c>
      <c r="E14" s="63" t="s">
        <v>108</v>
      </c>
      <c r="F14" s="63" t="s">
        <v>4</v>
      </c>
      <c r="G14" s="63" t="s">
        <v>109</v>
      </c>
      <c r="H14" s="63" t="s">
        <v>60</v>
      </c>
      <c r="I14" s="63" t="s">
        <v>293</v>
      </c>
      <c r="J14" s="63" t="s">
        <v>344</v>
      </c>
      <c r="K14" s="12" t="str">
        <f t="shared" si="0"/>
        <v>Miss Miranda Mulgroon</v>
      </c>
      <c r="L14" s="80" t="s">
        <v>180</v>
      </c>
      <c r="M14" s="63" t="s">
        <v>228</v>
      </c>
      <c r="N14" s="63" t="s">
        <v>550</v>
      </c>
      <c r="O14" s="81" t="s">
        <v>550</v>
      </c>
    </row>
    <row r="15" spans="1:15">
      <c r="A15" s="63">
        <v>4580</v>
      </c>
      <c r="B15" s="73" t="s">
        <v>36</v>
      </c>
      <c r="C15" s="63" t="s">
        <v>110</v>
      </c>
      <c r="D15" s="63" t="s">
        <v>111</v>
      </c>
      <c r="E15" s="63" t="s">
        <v>112</v>
      </c>
      <c r="F15" s="63" t="s">
        <v>114</v>
      </c>
      <c r="G15" s="63" t="s">
        <v>113</v>
      </c>
      <c r="H15" s="63" t="s">
        <v>58</v>
      </c>
      <c r="I15" s="63" t="s">
        <v>294</v>
      </c>
      <c r="J15" s="63" t="s">
        <v>345</v>
      </c>
      <c r="K15" s="12" t="str">
        <f t="shared" si="0"/>
        <v>Mrs Norma Nixon</v>
      </c>
      <c r="L15" s="80" t="s">
        <v>181</v>
      </c>
      <c r="M15" s="63" t="s">
        <v>229</v>
      </c>
      <c r="N15" s="63" t="s">
        <v>550</v>
      </c>
      <c r="O15" s="81" t="s">
        <v>550</v>
      </c>
    </row>
    <row r="16" spans="1:15">
      <c r="A16" s="63">
        <v>4581</v>
      </c>
      <c r="B16" s="73" t="s">
        <v>37</v>
      </c>
      <c r="C16" s="73" t="s">
        <v>135</v>
      </c>
      <c r="D16" s="63" t="s">
        <v>136</v>
      </c>
      <c r="E16" s="63" t="s">
        <v>82</v>
      </c>
      <c r="F16" s="63" t="s">
        <v>0</v>
      </c>
      <c r="G16" s="63" t="s">
        <v>137</v>
      </c>
      <c r="H16" s="63" t="s">
        <v>59</v>
      </c>
      <c r="I16" s="63" t="s">
        <v>295</v>
      </c>
      <c r="J16" s="63" t="s">
        <v>346</v>
      </c>
      <c r="K16" s="12" t="str">
        <f t="shared" si="0"/>
        <v>Mr Oliver Oswald</v>
      </c>
      <c r="L16" s="80" t="s">
        <v>182</v>
      </c>
      <c r="M16" s="63" t="s">
        <v>230</v>
      </c>
      <c r="N16" s="63" t="s">
        <v>550</v>
      </c>
      <c r="O16" s="81" t="s">
        <v>550</v>
      </c>
    </row>
    <row r="17" spans="1:15">
      <c r="A17" s="63">
        <v>4582</v>
      </c>
      <c r="B17" s="73" t="s">
        <v>38</v>
      </c>
      <c r="C17" s="63" t="s">
        <v>138</v>
      </c>
      <c r="D17" s="63" t="s">
        <v>139</v>
      </c>
      <c r="E17" s="63" t="s">
        <v>140</v>
      </c>
      <c r="F17" s="63" t="s">
        <v>141</v>
      </c>
      <c r="G17" s="63" t="s">
        <v>142</v>
      </c>
      <c r="H17" s="63" t="s">
        <v>59</v>
      </c>
      <c r="I17" s="63" t="s">
        <v>296</v>
      </c>
      <c r="J17" s="63" t="s">
        <v>347</v>
      </c>
      <c r="K17" s="12" t="str">
        <f t="shared" si="0"/>
        <v>Mr Peter Peacock</v>
      </c>
      <c r="L17" s="80" t="s">
        <v>183</v>
      </c>
      <c r="M17" s="63" t="s">
        <v>231</v>
      </c>
      <c r="N17" s="63" t="s">
        <v>550</v>
      </c>
      <c r="O17" s="81" t="s">
        <v>551</v>
      </c>
    </row>
    <row r="18" spans="1:15">
      <c r="A18" s="63">
        <v>4583</v>
      </c>
      <c r="B18" s="73" t="s">
        <v>50</v>
      </c>
      <c r="C18" s="63" t="s">
        <v>143</v>
      </c>
      <c r="D18" s="63" t="s">
        <v>144</v>
      </c>
      <c r="E18" s="63" t="s">
        <v>145</v>
      </c>
      <c r="F18" s="63" t="s">
        <v>73</v>
      </c>
      <c r="G18" s="63" t="s">
        <v>146</v>
      </c>
      <c r="H18" s="63" t="s">
        <v>59</v>
      </c>
      <c r="I18" s="63" t="s">
        <v>297</v>
      </c>
      <c r="J18" s="63" t="s">
        <v>348</v>
      </c>
      <c r="K18" s="12" t="str">
        <f t="shared" si="0"/>
        <v>Mr Quentin Quinn</v>
      </c>
      <c r="L18" s="80" t="s">
        <v>184</v>
      </c>
      <c r="M18" s="63" t="s">
        <v>232</v>
      </c>
      <c r="N18" s="63" t="s">
        <v>550</v>
      </c>
      <c r="O18" s="81" t="s">
        <v>550</v>
      </c>
    </row>
    <row r="19" spans="1:15">
      <c r="A19" s="63">
        <v>4584</v>
      </c>
      <c r="B19" s="73" t="s">
        <v>39</v>
      </c>
      <c r="C19" s="63" t="s">
        <v>147</v>
      </c>
      <c r="D19" s="63" t="s">
        <v>148</v>
      </c>
      <c r="E19" s="63" t="s">
        <v>149</v>
      </c>
      <c r="F19" s="63" t="s">
        <v>150</v>
      </c>
      <c r="G19" s="63" t="s">
        <v>151</v>
      </c>
      <c r="H19" s="63" t="s">
        <v>58</v>
      </c>
      <c r="I19" s="63" t="s">
        <v>298</v>
      </c>
      <c r="J19" s="63" t="s">
        <v>349</v>
      </c>
      <c r="K19" s="12" t="str">
        <f t="shared" si="0"/>
        <v>Mrs Rena Rimshaw</v>
      </c>
      <c r="L19" s="80" t="s">
        <v>185</v>
      </c>
      <c r="M19" s="63" t="s">
        <v>233</v>
      </c>
      <c r="N19" s="63" t="s">
        <v>551</v>
      </c>
      <c r="O19" s="81" t="s">
        <v>551</v>
      </c>
    </row>
    <row r="20" spans="1:15">
      <c r="A20" s="63">
        <v>4585</v>
      </c>
      <c r="B20" s="73" t="s">
        <v>40</v>
      </c>
      <c r="C20" s="63" t="s">
        <v>128</v>
      </c>
      <c r="D20" s="63" t="s">
        <v>129</v>
      </c>
      <c r="E20" s="63" t="s">
        <v>130</v>
      </c>
      <c r="F20" s="63" t="s">
        <v>1</v>
      </c>
      <c r="G20" s="63" t="s">
        <v>131</v>
      </c>
      <c r="H20" s="63" t="s">
        <v>59</v>
      </c>
      <c r="I20" s="63" t="s">
        <v>299</v>
      </c>
      <c r="J20" s="63" t="s">
        <v>350</v>
      </c>
      <c r="K20" s="12" t="str">
        <f t="shared" si="0"/>
        <v>Mr Simon Sixsmith</v>
      </c>
      <c r="L20" s="80" t="s">
        <v>186</v>
      </c>
      <c r="M20" s="63" t="s">
        <v>234</v>
      </c>
      <c r="N20" s="63" t="s">
        <v>550</v>
      </c>
      <c r="O20" s="81" t="s">
        <v>550</v>
      </c>
    </row>
    <row r="21" spans="1:15">
      <c r="A21" s="63">
        <v>4586</v>
      </c>
      <c r="B21" s="73" t="s">
        <v>41</v>
      </c>
      <c r="C21" s="63" t="s">
        <v>132</v>
      </c>
      <c r="D21" s="63" t="s">
        <v>133</v>
      </c>
      <c r="E21" s="63" t="s">
        <v>134</v>
      </c>
      <c r="F21" s="63" t="s">
        <v>55</v>
      </c>
      <c r="G21" s="63" t="s">
        <v>51</v>
      </c>
      <c r="H21" s="63" t="s">
        <v>59</v>
      </c>
      <c r="I21" s="63" t="s">
        <v>300</v>
      </c>
      <c r="J21" s="63" t="s">
        <v>351</v>
      </c>
      <c r="K21" s="12" t="str">
        <f t="shared" si="0"/>
        <v>Mr Tim Timpkins</v>
      </c>
      <c r="L21" s="80" t="s">
        <v>187</v>
      </c>
      <c r="M21" s="63" t="s">
        <v>235</v>
      </c>
      <c r="N21" s="63" t="s">
        <v>550</v>
      </c>
      <c r="O21" s="81" t="s">
        <v>550</v>
      </c>
    </row>
    <row r="22" spans="1:15">
      <c r="A22" s="63">
        <v>4587</v>
      </c>
      <c r="B22" s="73" t="s">
        <v>42</v>
      </c>
      <c r="C22" s="63" t="s">
        <v>152</v>
      </c>
      <c r="D22" s="63" t="s">
        <v>153</v>
      </c>
      <c r="E22" s="63" t="s">
        <v>154</v>
      </c>
      <c r="F22" s="63" t="s">
        <v>3</v>
      </c>
      <c r="G22" s="63" t="s">
        <v>155</v>
      </c>
      <c r="H22" s="63" t="s">
        <v>61</v>
      </c>
      <c r="I22" s="63" t="s">
        <v>301</v>
      </c>
      <c r="J22" s="63" t="s">
        <v>352</v>
      </c>
      <c r="K22" s="12" t="str">
        <f t="shared" si="0"/>
        <v>Ms Una Unsworth</v>
      </c>
      <c r="L22" s="80" t="s">
        <v>188</v>
      </c>
      <c r="M22" s="63" t="s">
        <v>236</v>
      </c>
      <c r="N22" s="63" t="s">
        <v>550</v>
      </c>
      <c r="O22" s="81" t="s">
        <v>551</v>
      </c>
    </row>
    <row r="23" spans="1:15">
      <c r="A23" s="63">
        <v>4588</v>
      </c>
      <c r="B23" s="73" t="s">
        <v>43</v>
      </c>
      <c r="C23" s="63" t="s">
        <v>157</v>
      </c>
      <c r="D23" s="63" t="s">
        <v>158</v>
      </c>
      <c r="E23" s="63" t="s">
        <v>159</v>
      </c>
      <c r="F23" s="63" t="s">
        <v>161</v>
      </c>
      <c r="G23" s="63" t="s">
        <v>160</v>
      </c>
      <c r="H23" s="63" t="s">
        <v>59</v>
      </c>
      <c r="I23" s="63" t="s">
        <v>302</v>
      </c>
      <c r="J23" s="63" t="s">
        <v>353</v>
      </c>
      <c r="K23" s="12" t="str">
        <f t="shared" si="0"/>
        <v>Mr Vinnie Venga</v>
      </c>
      <c r="L23" s="80" t="s">
        <v>189</v>
      </c>
      <c r="M23" s="63" t="s">
        <v>237</v>
      </c>
      <c r="N23" s="63" t="s">
        <v>550</v>
      </c>
      <c r="O23" s="81" t="s">
        <v>550</v>
      </c>
    </row>
    <row r="24" spans="1:15">
      <c r="A24" s="63">
        <v>4589</v>
      </c>
      <c r="B24" s="73" t="s">
        <v>44</v>
      </c>
      <c r="C24" s="63" t="s">
        <v>115</v>
      </c>
      <c r="D24" s="63" t="s">
        <v>116</v>
      </c>
      <c r="E24" s="63" t="s">
        <v>112</v>
      </c>
      <c r="F24" s="63" t="s">
        <v>114</v>
      </c>
      <c r="G24" s="63" t="s">
        <v>117</v>
      </c>
      <c r="H24" s="63" t="s">
        <v>59</v>
      </c>
      <c r="I24" s="63" t="s">
        <v>303</v>
      </c>
      <c r="J24" s="63" t="s">
        <v>354</v>
      </c>
      <c r="K24" s="12" t="str">
        <f t="shared" si="0"/>
        <v>Mr Will Wilton</v>
      </c>
      <c r="L24" s="80" t="s">
        <v>190</v>
      </c>
      <c r="M24" s="63" t="s">
        <v>238</v>
      </c>
      <c r="N24" s="63" t="s">
        <v>550</v>
      </c>
      <c r="O24" s="81" t="s">
        <v>551</v>
      </c>
    </row>
    <row r="25" spans="1:15">
      <c r="A25" s="63">
        <v>4590</v>
      </c>
      <c r="B25" s="73" t="s">
        <v>45</v>
      </c>
      <c r="C25" s="63" t="s">
        <v>118</v>
      </c>
      <c r="D25" s="63" t="s">
        <v>119</v>
      </c>
      <c r="E25" s="63" t="s">
        <v>120</v>
      </c>
      <c r="F25" s="63" t="s">
        <v>162</v>
      </c>
      <c r="G25" s="63" t="s">
        <v>121</v>
      </c>
      <c r="H25" s="63" t="s">
        <v>58</v>
      </c>
      <c r="I25" s="63" t="s">
        <v>304</v>
      </c>
      <c r="J25" s="63" t="s">
        <v>355</v>
      </c>
      <c r="K25" s="12" t="str">
        <f t="shared" si="0"/>
        <v>Mrs Xena Xavier</v>
      </c>
      <c r="L25" s="80" t="s">
        <v>191</v>
      </c>
      <c r="M25" s="63" t="s">
        <v>239</v>
      </c>
      <c r="N25" s="63" t="s">
        <v>550</v>
      </c>
      <c r="O25" s="81" t="s">
        <v>550</v>
      </c>
    </row>
    <row r="26" spans="1:15">
      <c r="A26" s="63">
        <v>4591</v>
      </c>
      <c r="B26" s="73" t="s">
        <v>46</v>
      </c>
      <c r="C26" s="63" t="s">
        <v>102</v>
      </c>
      <c r="D26" s="63" t="s">
        <v>122</v>
      </c>
      <c r="E26" s="63" t="s">
        <v>123</v>
      </c>
      <c r="F26" s="73" t="s">
        <v>52</v>
      </c>
      <c r="G26" s="63" t="s">
        <v>124</v>
      </c>
      <c r="H26" s="63" t="s">
        <v>60</v>
      </c>
      <c r="I26" s="63" t="s">
        <v>305</v>
      </c>
      <c r="J26" s="63" t="s">
        <v>356</v>
      </c>
      <c r="K26" s="12" t="str">
        <f t="shared" si="0"/>
        <v>Miss Yasmine Yolander</v>
      </c>
      <c r="L26" s="80" t="s">
        <v>192</v>
      </c>
      <c r="M26" s="63" t="s">
        <v>240</v>
      </c>
      <c r="N26" s="63" t="s">
        <v>550</v>
      </c>
      <c r="O26" s="81" t="s">
        <v>551</v>
      </c>
    </row>
    <row r="27" spans="1:15">
      <c r="A27" s="63">
        <v>4592</v>
      </c>
      <c r="B27" s="73" t="s">
        <v>47</v>
      </c>
      <c r="C27" s="63" t="s">
        <v>125</v>
      </c>
      <c r="D27" s="63" t="s">
        <v>126</v>
      </c>
      <c r="E27" s="63" t="s">
        <v>100</v>
      </c>
      <c r="F27" s="73" t="s">
        <v>52</v>
      </c>
      <c r="G27" s="63" t="s">
        <v>127</v>
      </c>
      <c r="H27" s="63" t="s">
        <v>59</v>
      </c>
      <c r="I27" s="63" t="s">
        <v>306</v>
      </c>
      <c r="J27" s="63" t="s">
        <v>357</v>
      </c>
      <c r="K27" s="12" t="str">
        <f t="shared" si="0"/>
        <v>Mr Zak Zanetti</v>
      </c>
      <c r="L27" s="80" t="s">
        <v>193</v>
      </c>
      <c r="M27" s="63" t="s">
        <v>241</v>
      </c>
      <c r="N27" s="63" t="s">
        <v>550</v>
      </c>
      <c r="O27" s="81" t="s">
        <v>550</v>
      </c>
    </row>
    <row r="28" spans="1:15">
      <c r="A28" s="74">
        <v>4593</v>
      </c>
      <c r="B28" s="75" t="s">
        <v>254</v>
      </c>
      <c r="C28" s="73" t="s">
        <v>267</v>
      </c>
      <c r="D28" s="73" t="s">
        <v>268</v>
      </c>
      <c r="E28" s="73" t="s">
        <v>82</v>
      </c>
      <c r="F28" s="73" t="s">
        <v>0</v>
      </c>
      <c r="G28" s="73" t="s">
        <v>269</v>
      </c>
      <c r="H28" s="76" t="s">
        <v>59</v>
      </c>
      <c r="I28" s="77" t="s">
        <v>307</v>
      </c>
      <c r="J28" s="77" t="s">
        <v>358</v>
      </c>
      <c r="K28" s="12" t="str">
        <f t="shared" si="0"/>
        <v>Mr Arnold Ambleton</v>
      </c>
      <c r="L28" s="63" t="s">
        <v>385</v>
      </c>
      <c r="M28" s="63" t="s">
        <v>411</v>
      </c>
      <c r="N28" s="63" t="s">
        <v>551</v>
      </c>
      <c r="O28" s="81" t="s">
        <v>550</v>
      </c>
    </row>
    <row r="29" spans="1:15">
      <c r="A29" s="63">
        <v>4594</v>
      </c>
      <c r="B29" s="75" t="s">
        <v>242</v>
      </c>
      <c r="C29" s="63" t="s">
        <v>437</v>
      </c>
      <c r="D29" s="63" t="s">
        <v>438</v>
      </c>
      <c r="E29" s="63" t="s">
        <v>439</v>
      </c>
      <c r="F29" s="63" t="s">
        <v>440</v>
      </c>
      <c r="G29" s="63" t="s">
        <v>441</v>
      </c>
      <c r="H29" s="76" t="s">
        <v>59</v>
      </c>
      <c r="I29" s="73" t="s">
        <v>282</v>
      </c>
      <c r="J29" s="73" t="s">
        <v>359</v>
      </c>
      <c r="K29" s="12" t="str">
        <f t="shared" si="0"/>
        <v>Mr Bertie Beckley</v>
      </c>
      <c r="L29" s="63" t="s">
        <v>386</v>
      </c>
      <c r="M29" s="63" t="s">
        <v>412</v>
      </c>
      <c r="N29" s="63" t="s">
        <v>550</v>
      </c>
      <c r="O29" s="81" t="s">
        <v>550</v>
      </c>
    </row>
    <row r="30" spans="1:15">
      <c r="A30" s="63">
        <v>4595</v>
      </c>
      <c r="B30" s="75" t="s">
        <v>243</v>
      </c>
      <c r="C30" s="63" t="s">
        <v>442</v>
      </c>
      <c r="D30" s="63" t="s">
        <v>443</v>
      </c>
      <c r="E30" s="63" t="s">
        <v>444</v>
      </c>
      <c r="F30" s="63" t="s">
        <v>528</v>
      </c>
      <c r="G30" s="63" t="s">
        <v>445</v>
      </c>
      <c r="H30" s="76" t="s">
        <v>59</v>
      </c>
      <c r="I30" s="75" t="s">
        <v>308</v>
      </c>
      <c r="J30" s="75" t="s">
        <v>360</v>
      </c>
      <c r="K30" s="12" t="str">
        <f t="shared" si="0"/>
        <v>Mr Cedric Collier</v>
      </c>
      <c r="L30" s="63" t="s">
        <v>387</v>
      </c>
      <c r="M30" s="63" t="s">
        <v>413</v>
      </c>
      <c r="N30" s="63" t="s">
        <v>550</v>
      </c>
      <c r="O30" s="81" t="s">
        <v>550</v>
      </c>
    </row>
    <row r="31" spans="1:15">
      <c r="A31" s="63">
        <v>4596</v>
      </c>
      <c r="B31" s="75" t="s">
        <v>244</v>
      </c>
      <c r="C31" s="63" t="s">
        <v>446</v>
      </c>
      <c r="D31" s="63" t="s">
        <v>447</v>
      </c>
      <c r="E31" s="63" t="s">
        <v>448</v>
      </c>
      <c r="F31" s="63" t="s">
        <v>529</v>
      </c>
      <c r="G31" s="63" t="s">
        <v>449</v>
      </c>
      <c r="H31" s="76" t="s">
        <v>59</v>
      </c>
      <c r="I31" s="75" t="s">
        <v>309</v>
      </c>
      <c r="J31" s="75" t="s">
        <v>361</v>
      </c>
      <c r="K31" s="12" t="str">
        <f t="shared" si="0"/>
        <v>Mr Derek Duke</v>
      </c>
      <c r="L31" s="63" t="s">
        <v>388</v>
      </c>
      <c r="M31" s="63" t="s">
        <v>414</v>
      </c>
      <c r="N31" s="63" t="s">
        <v>550</v>
      </c>
      <c r="O31" s="81" t="s">
        <v>550</v>
      </c>
    </row>
    <row r="32" spans="1:15">
      <c r="A32" s="63">
        <v>4597</v>
      </c>
      <c r="B32" s="75" t="s">
        <v>384</v>
      </c>
      <c r="C32" s="63" t="s">
        <v>450</v>
      </c>
      <c r="D32" s="63" t="s">
        <v>451</v>
      </c>
      <c r="E32" s="63" t="s">
        <v>452</v>
      </c>
      <c r="F32" s="63" t="s">
        <v>530</v>
      </c>
      <c r="G32" s="63" t="s">
        <v>453</v>
      </c>
      <c r="H32" s="76" t="s">
        <v>59</v>
      </c>
      <c r="I32" s="75" t="s">
        <v>310</v>
      </c>
      <c r="J32" s="75" t="s">
        <v>362</v>
      </c>
      <c r="K32" s="12" t="str">
        <f t="shared" si="0"/>
        <v>Mr Eddie Emmerson</v>
      </c>
      <c r="L32" s="63" t="s">
        <v>389</v>
      </c>
      <c r="M32" s="63" t="s">
        <v>415</v>
      </c>
      <c r="N32" s="63" t="s">
        <v>550</v>
      </c>
      <c r="O32" s="81" t="s">
        <v>550</v>
      </c>
    </row>
    <row r="33" spans="1:15">
      <c r="A33" s="63">
        <v>4598</v>
      </c>
      <c r="B33" s="75" t="s">
        <v>245</v>
      </c>
      <c r="C33" s="63" t="s">
        <v>454</v>
      </c>
      <c r="D33" s="63" t="s">
        <v>455</v>
      </c>
      <c r="E33" s="63" t="s">
        <v>456</v>
      </c>
      <c r="F33" s="63" t="s">
        <v>457</v>
      </c>
      <c r="G33" s="63" t="s">
        <v>458</v>
      </c>
      <c r="H33" s="76" t="s">
        <v>60</v>
      </c>
      <c r="I33" s="75" t="s">
        <v>311</v>
      </c>
      <c r="J33" s="75" t="s">
        <v>363</v>
      </c>
      <c r="K33" s="12" t="str">
        <f t="shared" si="0"/>
        <v>Miss Fiona Finley</v>
      </c>
      <c r="L33" s="63" t="s">
        <v>390</v>
      </c>
      <c r="M33" s="63" t="s">
        <v>416</v>
      </c>
      <c r="N33" s="63" t="s">
        <v>550</v>
      </c>
      <c r="O33" s="81" t="s">
        <v>550</v>
      </c>
    </row>
    <row r="34" spans="1:15">
      <c r="A34" s="63">
        <v>4599</v>
      </c>
      <c r="B34" s="75" t="s">
        <v>246</v>
      </c>
      <c r="C34" s="63" t="s">
        <v>459</v>
      </c>
      <c r="D34" s="63" t="s">
        <v>460</v>
      </c>
      <c r="E34" s="63" t="s">
        <v>461</v>
      </c>
      <c r="F34" s="63" t="s">
        <v>531</v>
      </c>
      <c r="G34" s="63" t="s">
        <v>462</v>
      </c>
      <c r="H34" s="76" t="s">
        <v>59</v>
      </c>
      <c r="I34" s="75" t="s">
        <v>312</v>
      </c>
      <c r="J34" s="75" t="s">
        <v>364</v>
      </c>
      <c r="K34" s="12" t="str">
        <f t="shared" si="0"/>
        <v>Mr Garry Gumton</v>
      </c>
      <c r="L34" s="63" t="s">
        <v>391</v>
      </c>
      <c r="M34" s="63" t="s">
        <v>417</v>
      </c>
      <c r="N34" s="63" t="s">
        <v>550</v>
      </c>
      <c r="O34" s="81" t="s">
        <v>550</v>
      </c>
    </row>
    <row r="35" spans="1:15">
      <c r="A35" s="63">
        <v>4600</v>
      </c>
      <c r="B35" s="75" t="s">
        <v>247</v>
      </c>
      <c r="C35" s="63" t="s">
        <v>464</v>
      </c>
      <c r="D35" s="63" t="s">
        <v>463</v>
      </c>
      <c r="E35" s="63" t="s">
        <v>465</v>
      </c>
      <c r="F35" s="63" t="s">
        <v>532</v>
      </c>
      <c r="G35" s="63" t="s">
        <v>466</v>
      </c>
      <c r="H35" s="76" t="s">
        <v>59</v>
      </c>
      <c r="I35" s="75" t="s">
        <v>313</v>
      </c>
      <c r="J35" s="75" t="s">
        <v>365</v>
      </c>
      <c r="K35" s="12" t="str">
        <f t="shared" si="0"/>
        <v>Mr Henry Hammerton</v>
      </c>
      <c r="L35" s="63" t="s">
        <v>392</v>
      </c>
      <c r="M35" s="63" t="s">
        <v>418</v>
      </c>
      <c r="N35" s="63" t="s">
        <v>550</v>
      </c>
      <c r="O35" s="81" t="s">
        <v>550</v>
      </c>
    </row>
    <row r="36" spans="1:15">
      <c r="A36" s="63">
        <v>4601</v>
      </c>
      <c r="B36" s="75" t="s">
        <v>248</v>
      </c>
      <c r="C36" s="63" t="s">
        <v>467</v>
      </c>
      <c r="D36" s="63" t="s">
        <v>468</v>
      </c>
      <c r="E36" s="63" t="s">
        <v>469</v>
      </c>
      <c r="F36" s="63" t="s">
        <v>528</v>
      </c>
      <c r="G36" s="63" t="s">
        <v>470</v>
      </c>
      <c r="H36" s="76" t="s">
        <v>59</v>
      </c>
      <c r="I36" s="75" t="s">
        <v>314</v>
      </c>
      <c r="J36" s="75" t="s">
        <v>366</v>
      </c>
      <c r="K36" s="12" t="str">
        <f t="shared" si="0"/>
        <v>Mr Ian Icke</v>
      </c>
      <c r="L36" s="63" t="s">
        <v>393</v>
      </c>
      <c r="M36" s="63" t="s">
        <v>419</v>
      </c>
      <c r="N36" s="63" t="s">
        <v>551</v>
      </c>
      <c r="O36" s="81" t="s">
        <v>551</v>
      </c>
    </row>
    <row r="37" spans="1:15">
      <c r="A37" s="63">
        <v>4602</v>
      </c>
      <c r="B37" s="75" t="s">
        <v>249</v>
      </c>
      <c r="C37" s="63" t="s">
        <v>471</v>
      </c>
      <c r="D37" s="63" t="s">
        <v>472</v>
      </c>
      <c r="E37" s="63" t="s">
        <v>473</v>
      </c>
      <c r="F37" s="63" t="s">
        <v>457</v>
      </c>
      <c r="G37" s="63" t="s">
        <v>474</v>
      </c>
      <c r="H37" s="76" t="s">
        <v>59</v>
      </c>
      <c r="I37" s="73" t="s">
        <v>315</v>
      </c>
      <c r="J37" s="73" t="s">
        <v>367</v>
      </c>
      <c r="K37" s="12" t="str">
        <f t="shared" si="0"/>
        <v>Mr Jeff Johnston</v>
      </c>
      <c r="L37" s="63" t="s">
        <v>394</v>
      </c>
      <c r="M37" s="63" t="s">
        <v>420</v>
      </c>
      <c r="N37" s="63" t="s">
        <v>550</v>
      </c>
      <c r="O37" s="81" t="s">
        <v>550</v>
      </c>
    </row>
    <row r="38" spans="1:15">
      <c r="A38" s="63">
        <v>4603</v>
      </c>
      <c r="B38" s="75" t="s">
        <v>250</v>
      </c>
      <c r="C38" s="63" t="s">
        <v>475</v>
      </c>
      <c r="D38" s="63" t="s">
        <v>476</v>
      </c>
      <c r="E38" s="63" t="s">
        <v>477</v>
      </c>
      <c r="F38" s="63" t="s">
        <v>114</v>
      </c>
      <c r="G38" s="63" t="s">
        <v>478</v>
      </c>
      <c r="H38" s="76" t="s">
        <v>58</v>
      </c>
      <c r="I38" s="73" t="s">
        <v>316</v>
      </c>
      <c r="J38" s="73" t="s">
        <v>368</v>
      </c>
      <c r="K38" s="12" t="str">
        <f t="shared" si="0"/>
        <v>Mrs Karen Kensome</v>
      </c>
      <c r="L38" s="63" t="s">
        <v>395</v>
      </c>
      <c r="M38" s="63" t="s">
        <v>421</v>
      </c>
      <c r="N38" s="63" t="s">
        <v>550</v>
      </c>
      <c r="O38" s="81" t="s">
        <v>550</v>
      </c>
    </row>
    <row r="39" spans="1:15">
      <c r="A39" s="63">
        <v>4604</v>
      </c>
      <c r="B39" s="75" t="s">
        <v>251</v>
      </c>
      <c r="C39" s="63" t="s">
        <v>479</v>
      </c>
      <c r="D39" s="63" t="s">
        <v>481</v>
      </c>
      <c r="E39" s="63" t="s">
        <v>480</v>
      </c>
      <c r="F39" s="63" t="s">
        <v>532</v>
      </c>
      <c r="G39" s="63" t="s">
        <v>482</v>
      </c>
      <c r="H39" s="76" t="s">
        <v>58</v>
      </c>
      <c r="I39" s="73" t="s">
        <v>317</v>
      </c>
      <c r="J39" s="73" t="s">
        <v>369</v>
      </c>
      <c r="K39" s="12" t="str">
        <f t="shared" si="0"/>
        <v>Mrs Lena Lilly</v>
      </c>
      <c r="L39" s="63" t="s">
        <v>396</v>
      </c>
      <c r="M39" s="63" t="s">
        <v>422</v>
      </c>
      <c r="N39" s="63" t="s">
        <v>550</v>
      </c>
      <c r="O39" s="81" t="s">
        <v>550</v>
      </c>
    </row>
    <row r="40" spans="1:15">
      <c r="A40" s="63">
        <v>4605</v>
      </c>
      <c r="B40" s="75" t="s">
        <v>252</v>
      </c>
      <c r="C40" s="63" t="s">
        <v>543</v>
      </c>
      <c r="D40" s="63" t="s">
        <v>544</v>
      </c>
      <c r="E40" s="63" t="s">
        <v>546</v>
      </c>
      <c r="F40" s="63" t="s">
        <v>150</v>
      </c>
      <c r="G40" s="63" t="s">
        <v>545</v>
      </c>
      <c r="H40" s="76" t="s">
        <v>59</v>
      </c>
      <c r="I40" s="73" t="s">
        <v>318</v>
      </c>
      <c r="J40" s="73" t="s">
        <v>370</v>
      </c>
      <c r="K40" s="12" t="str">
        <f t="shared" si="0"/>
        <v>Mr Matthew Marsh</v>
      </c>
      <c r="L40" s="63" t="s">
        <v>397</v>
      </c>
      <c r="M40" s="63" t="s">
        <v>423</v>
      </c>
      <c r="N40" s="63" t="s">
        <v>551</v>
      </c>
      <c r="O40" s="81" t="s">
        <v>551</v>
      </c>
    </row>
    <row r="41" spans="1:15">
      <c r="A41" s="63">
        <v>4606</v>
      </c>
      <c r="B41" s="75" t="s">
        <v>253</v>
      </c>
      <c r="C41" s="63" t="s">
        <v>483</v>
      </c>
      <c r="D41" s="63" t="s">
        <v>484</v>
      </c>
      <c r="E41" s="63" t="s">
        <v>485</v>
      </c>
      <c r="F41" s="63" t="s">
        <v>533</v>
      </c>
      <c r="G41" s="63" t="s">
        <v>486</v>
      </c>
      <c r="H41" s="76" t="s">
        <v>61</v>
      </c>
      <c r="I41" s="73" t="s">
        <v>319</v>
      </c>
      <c r="J41" s="73" t="s">
        <v>371</v>
      </c>
      <c r="K41" s="12" t="str">
        <f t="shared" si="0"/>
        <v>Ms Noreen Nightingale</v>
      </c>
      <c r="L41" s="63" t="s">
        <v>398</v>
      </c>
      <c r="M41" s="63" t="s">
        <v>430</v>
      </c>
      <c r="N41" s="63" t="s">
        <v>550</v>
      </c>
      <c r="O41" s="81" t="s">
        <v>550</v>
      </c>
    </row>
    <row r="42" spans="1:15">
      <c r="A42" s="63">
        <v>4607</v>
      </c>
      <c r="B42" s="75" t="s">
        <v>255</v>
      </c>
      <c r="C42" s="63" t="s">
        <v>487</v>
      </c>
      <c r="D42" s="63" t="s">
        <v>488</v>
      </c>
      <c r="E42" s="63" t="s">
        <v>489</v>
      </c>
      <c r="F42" s="63" t="s">
        <v>534</v>
      </c>
      <c r="G42" s="63" t="s">
        <v>490</v>
      </c>
      <c r="H42" s="76" t="s">
        <v>59</v>
      </c>
      <c r="I42" s="73" t="s">
        <v>320</v>
      </c>
      <c r="J42" s="73" t="s">
        <v>372</v>
      </c>
      <c r="K42" s="12" t="str">
        <f t="shared" si="0"/>
        <v>Mr Orville Owen</v>
      </c>
      <c r="L42" s="63" t="s">
        <v>399</v>
      </c>
      <c r="M42" s="63" t="s">
        <v>424</v>
      </c>
      <c r="N42" s="63" t="s">
        <v>550</v>
      </c>
      <c r="O42" s="81" t="s">
        <v>550</v>
      </c>
    </row>
    <row r="43" spans="1:15">
      <c r="A43" s="63">
        <v>4608</v>
      </c>
      <c r="B43" s="75" t="s">
        <v>256</v>
      </c>
      <c r="C43" s="63" t="s">
        <v>539</v>
      </c>
      <c r="D43" s="63" t="s">
        <v>540</v>
      </c>
      <c r="E43" s="63" t="s">
        <v>541</v>
      </c>
      <c r="F43" s="63" t="s">
        <v>150</v>
      </c>
      <c r="G43" s="63" t="s">
        <v>542</v>
      </c>
      <c r="H43" s="76" t="s">
        <v>59</v>
      </c>
      <c r="I43" s="73" t="s">
        <v>321</v>
      </c>
      <c r="J43" s="73" t="s">
        <v>373</v>
      </c>
      <c r="K43" s="12" t="str">
        <f t="shared" si="0"/>
        <v>Mr Paul Purvis</v>
      </c>
      <c r="L43" s="63" t="s">
        <v>400</v>
      </c>
      <c r="M43" s="63" t="s">
        <v>425</v>
      </c>
      <c r="N43" s="63" t="s">
        <v>550</v>
      </c>
      <c r="O43" s="81" t="s">
        <v>550</v>
      </c>
    </row>
    <row r="44" spans="1:15">
      <c r="A44" s="63">
        <v>4609</v>
      </c>
      <c r="B44" s="75" t="s">
        <v>257</v>
      </c>
      <c r="C44" s="63" t="s">
        <v>491</v>
      </c>
      <c r="D44" s="63" t="s">
        <v>492</v>
      </c>
      <c r="E44" s="63" t="s">
        <v>493</v>
      </c>
      <c r="F44" s="63" t="s">
        <v>535</v>
      </c>
      <c r="G44" s="63" t="s">
        <v>494</v>
      </c>
      <c r="H44" s="76" t="s">
        <v>59</v>
      </c>
      <c r="I44" s="73" t="s">
        <v>322</v>
      </c>
      <c r="J44" s="73" t="s">
        <v>374</v>
      </c>
      <c r="K44" s="12" t="str">
        <f t="shared" si="0"/>
        <v>Mr Quincy Quant</v>
      </c>
      <c r="L44" s="63" t="s">
        <v>401</v>
      </c>
      <c r="M44" s="63" t="s">
        <v>426</v>
      </c>
      <c r="N44" s="63" t="s">
        <v>550</v>
      </c>
      <c r="O44" s="81" t="s">
        <v>550</v>
      </c>
    </row>
    <row r="45" spans="1:15">
      <c r="A45" s="63">
        <v>4610</v>
      </c>
      <c r="B45" s="75" t="s">
        <v>258</v>
      </c>
      <c r="C45" s="63" t="s">
        <v>495</v>
      </c>
      <c r="D45" s="63" t="s">
        <v>496</v>
      </c>
      <c r="E45" s="63" t="s">
        <v>497</v>
      </c>
      <c r="F45" s="63" t="s">
        <v>536</v>
      </c>
      <c r="G45" s="63" t="s">
        <v>498</v>
      </c>
      <c r="H45" s="76" t="s">
        <v>59</v>
      </c>
      <c r="I45" s="73" t="s">
        <v>323</v>
      </c>
      <c r="J45" s="73" t="s">
        <v>375</v>
      </c>
      <c r="K45" s="12" t="str">
        <f t="shared" si="0"/>
        <v>Mr Roger Renley</v>
      </c>
      <c r="L45" s="63" t="s">
        <v>402</v>
      </c>
      <c r="M45" s="63" t="s">
        <v>427</v>
      </c>
      <c r="N45" s="63" t="s">
        <v>550</v>
      </c>
      <c r="O45" s="81" t="s">
        <v>550</v>
      </c>
    </row>
    <row r="46" spans="1:15">
      <c r="A46" s="63">
        <v>4611</v>
      </c>
      <c r="B46" s="75" t="s">
        <v>259</v>
      </c>
      <c r="C46" s="63" t="s">
        <v>499</v>
      </c>
      <c r="D46" s="63" t="s">
        <v>500</v>
      </c>
      <c r="E46" s="63" t="s">
        <v>501</v>
      </c>
      <c r="F46" s="63" t="s">
        <v>537</v>
      </c>
      <c r="G46" s="63" t="s">
        <v>502</v>
      </c>
      <c r="H46" s="76" t="s">
        <v>58</v>
      </c>
      <c r="I46" s="73" t="s">
        <v>324</v>
      </c>
      <c r="J46" s="73" t="s">
        <v>376</v>
      </c>
      <c r="K46" s="12" t="str">
        <f t="shared" si="0"/>
        <v>Mrs Sally Smithers</v>
      </c>
      <c r="L46" s="63" t="s">
        <v>403</v>
      </c>
      <c r="M46" s="63" t="s">
        <v>428</v>
      </c>
      <c r="N46" s="63" t="s">
        <v>550</v>
      </c>
      <c r="O46" s="81" t="s">
        <v>550</v>
      </c>
    </row>
    <row r="47" spans="1:15">
      <c r="A47" s="63">
        <v>4612</v>
      </c>
      <c r="B47" s="75" t="s">
        <v>260</v>
      </c>
      <c r="C47" s="63" t="s">
        <v>503</v>
      </c>
      <c r="D47" s="63" t="s">
        <v>504</v>
      </c>
      <c r="E47" s="63" t="s">
        <v>505</v>
      </c>
      <c r="F47" s="63" t="s">
        <v>506</v>
      </c>
      <c r="G47" s="63" t="s">
        <v>507</v>
      </c>
      <c r="H47" s="76" t="s">
        <v>59</v>
      </c>
      <c r="I47" s="73" t="s">
        <v>325</v>
      </c>
      <c r="J47" s="73" t="s">
        <v>377</v>
      </c>
      <c r="K47" s="12" t="str">
        <f t="shared" si="0"/>
        <v>Mr Toby Thompson</v>
      </c>
      <c r="L47" s="63" t="s">
        <v>404</v>
      </c>
      <c r="M47" s="63" t="s">
        <v>429</v>
      </c>
      <c r="N47" s="63" t="s">
        <v>550</v>
      </c>
      <c r="O47" s="81" t="s">
        <v>550</v>
      </c>
    </row>
    <row r="48" spans="1:15">
      <c r="A48" s="63">
        <v>4613</v>
      </c>
      <c r="B48" s="75" t="s">
        <v>261</v>
      </c>
      <c r="C48" s="63" t="s">
        <v>508</v>
      </c>
      <c r="D48" s="63" t="s">
        <v>509</v>
      </c>
      <c r="E48" s="63" t="s">
        <v>510</v>
      </c>
      <c r="F48" s="63" t="s">
        <v>538</v>
      </c>
      <c r="G48" s="63" t="s">
        <v>511</v>
      </c>
      <c r="H48" s="76" t="s">
        <v>58</v>
      </c>
      <c r="I48" s="73" t="s">
        <v>326</v>
      </c>
      <c r="J48" s="73" t="s">
        <v>378</v>
      </c>
      <c r="K48" s="12" t="str">
        <f t="shared" si="0"/>
        <v>Mrs Ursula Umbridge</v>
      </c>
      <c r="L48" s="63" t="s">
        <v>405</v>
      </c>
      <c r="M48" s="63" t="s">
        <v>431</v>
      </c>
      <c r="N48" s="63" t="s">
        <v>550</v>
      </c>
      <c r="O48" s="81" t="s">
        <v>550</v>
      </c>
    </row>
    <row r="49" spans="1:15">
      <c r="A49" s="63">
        <v>4614</v>
      </c>
      <c r="B49" s="75" t="s">
        <v>262</v>
      </c>
      <c r="C49" s="63" t="s">
        <v>512</v>
      </c>
      <c r="D49" s="63" t="s">
        <v>513</v>
      </c>
      <c r="E49" s="63" t="s">
        <v>514</v>
      </c>
      <c r="F49" s="63" t="s">
        <v>162</v>
      </c>
      <c r="G49" s="63" t="s">
        <v>515</v>
      </c>
      <c r="H49" s="76" t="s">
        <v>58</v>
      </c>
      <c r="I49" s="73" t="s">
        <v>327</v>
      </c>
      <c r="J49" s="73" t="s">
        <v>379</v>
      </c>
      <c r="K49" s="12" t="str">
        <f t="shared" si="0"/>
        <v>Mrs Violet Vardy</v>
      </c>
      <c r="L49" s="63" t="s">
        <v>406</v>
      </c>
      <c r="M49" s="63" t="s">
        <v>432</v>
      </c>
      <c r="N49" s="63" t="s">
        <v>550</v>
      </c>
      <c r="O49" s="81" t="s">
        <v>550</v>
      </c>
    </row>
    <row r="50" spans="1:15">
      <c r="A50" s="63">
        <v>4615</v>
      </c>
      <c r="B50" s="75" t="s">
        <v>263</v>
      </c>
      <c r="C50" s="63" t="s">
        <v>516</v>
      </c>
      <c r="D50" s="63" t="s">
        <v>517</v>
      </c>
      <c r="E50" s="63" t="s">
        <v>518</v>
      </c>
      <c r="F50" s="63" t="s">
        <v>531</v>
      </c>
      <c r="G50" s="63" t="s">
        <v>519</v>
      </c>
      <c r="H50" s="76" t="s">
        <v>59</v>
      </c>
      <c r="I50" s="73" t="s">
        <v>328</v>
      </c>
      <c r="J50" s="73" t="s">
        <v>380</v>
      </c>
      <c r="K50" s="12" t="str">
        <f t="shared" si="0"/>
        <v>Mr Wayne Williams</v>
      </c>
      <c r="L50" s="63" t="s">
        <v>407</v>
      </c>
      <c r="M50" s="63" t="s">
        <v>433</v>
      </c>
      <c r="N50" s="63" t="s">
        <v>550</v>
      </c>
      <c r="O50" s="81" t="s">
        <v>550</v>
      </c>
    </row>
    <row r="51" spans="1:15">
      <c r="A51" s="63">
        <v>4616</v>
      </c>
      <c r="B51" s="75" t="s">
        <v>264</v>
      </c>
      <c r="C51" s="63" t="s">
        <v>520</v>
      </c>
      <c r="D51" s="63" t="s">
        <v>521</v>
      </c>
      <c r="E51" s="63" t="s">
        <v>522</v>
      </c>
      <c r="F51" s="63" t="s">
        <v>506</v>
      </c>
      <c r="G51" s="63" t="s">
        <v>523</v>
      </c>
      <c r="H51" s="73" t="s">
        <v>58</v>
      </c>
      <c r="I51" s="73" t="s">
        <v>329</v>
      </c>
      <c r="J51" s="73" t="s">
        <v>381</v>
      </c>
      <c r="K51" s="12" t="str">
        <f t="shared" si="0"/>
        <v>Mrs Xaria Xanda</v>
      </c>
      <c r="L51" s="63" t="s">
        <v>408</v>
      </c>
      <c r="M51" s="63" t="s">
        <v>434</v>
      </c>
      <c r="N51" s="63" t="s">
        <v>550</v>
      </c>
      <c r="O51" s="81" t="s">
        <v>550</v>
      </c>
    </row>
    <row r="52" spans="1:15">
      <c r="A52" s="63">
        <v>4617</v>
      </c>
      <c r="B52" s="75" t="s">
        <v>265</v>
      </c>
      <c r="C52" s="73" t="s">
        <v>271</v>
      </c>
      <c r="D52" s="73" t="s">
        <v>272</v>
      </c>
      <c r="E52" s="73" t="s">
        <v>273</v>
      </c>
      <c r="F52" s="73" t="s">
        <v>275</v>
      </c>
      <c r="G52" s="73" t="s">
        <v>274</v>
      </c>
      <c r="H52" s="73" t="s">
        <v>59</v>
      </c>
      <c r="I52" s="73" t="s">
        <v>330</v>
      </c>
      <c r="J52" s="73" t="s">
        <v>382</v>
      </c>
      <c r="K52" s="12" t="str">
        <f t="shared" si="0"/>
        <v>Mr Yusef Yorke</v>
      </c>
      <c r="L52" s="63" t="s">
        <v>409</v>
      </c>
      <c r="M52" s="63" t="s">
        <v>435</v>
      </c>
      <c r="N52" s="63" t="s">
        <v>550</v>
      </c>
      <c r="O52" s="81" t="s">
        <v>550</v>
      </c>
    </row>
    <row r="53" spans="1:15">
      <c r="A53" s="65">
        <v>4618</v>
      </c>
      <c r="B53" s="78" t="s">
        <v>266</v>
      </c>
      <c r="C53" s="65" t="s">
        <v>524</v>
      </c>
      <c r="D53" s="65" t="s">
        <v>525</v>
      </c>
      <c r="E53" s="65" t="s">
        <v>526</v>
      </c>
      <c r="F53" s="65" t="s">
        <v>150</v>
      </c>
      <c r="G53" s="65" t="s">
        <v>527</v>
      </c>
      <c r="H53" s="79" t="s">
        <v>59</v>
      </c>
      <c r="I53" s="79" t="s">
        <v>331</v>
      </c>
      <c r="J53" s="79" t="s">
        <v>383</v>
      </c>
      <c r="K53" s="13" t="str">
        <f>H53&amp;" "&amp;I53&amp;" "&amp;J53</f>
        <v>Mr Zane Zellweger</v>
      </c>
      <c r="L53" s="65" t="s">
        <v>410</v>
      </c>
      <c r="M53" s="65" t="s">
        <v>436</v>
      </c>
      <c r="N53" s="65" t="s">
        <v>550</v>
      </c>
      <c r="O53" s="82" t="s">
        <v>550</v>
      </c>
    </row>
    <row r="54" spans="1:15">
      <c r="A54" s="63">
        <v>4619</v>
      </c>
      <c r="B54" s="75"/>
      <c r="C54" s="73"/>
      <c r="D54" s="73"/>
      <c r="E54" s="73"/>
      <c r="F54" s="73"/>
      <c r="G54" s="73"/>
      <c r="H54" s="73"/>
      <c r="I54" s="73"/>
      <c r="J54" s="73"/>
      <c r="K54" s="12" t="str">
        <f>H54&amp;" "&amp;I54&amp;" "&amp;J54</f>
        <v xml:space="preserve">  </v>
      </c>
      <c r="L54" s="63"/>
      <c r="M54" s="63"/>
      <c r="N54" s="63"/>
      <c r="O54" s="81"/>
    </row>
    <row r="55" spans="1:15">
      <c r="A55" s="63"/>
      <c r="B55" s="75"/>
      <c r="C55" s="73"/>
      <c r="D55" s="73"/>
      <c r="E55" s="73"/>
      <c r="F55" s="73"/>
      <c r="G55" s="73"/>
      <c r="H55" s="73"/>
      <c r="I55" s="73"/>
      <c r="J55" s="73"/>
      <c r="K55" s="12" t="str">
        <f>H55&amp;" "&amp;I55&amp;" "&amp;J55</f>
        <v xml:space="preserve">  </v>
      </c>
      <c r="L55" s="63"/>
      <c r="M55" s="63"/>
      <c r="N55" s="63"/>
      <c r="O55" s="81"/>
    </row>
    <row r="56" spans="1:15">
      <c r="A56" s="63"/>
      <c r="B56" s="75"/>
      <c r="C56" s="73"/>
      <c r="D56" s="73"/>
      <c r="E56" s="73"/>
      <c r="F56" s="73"/>
      <c r="G56" s="73"/>
      <c r="H56" s="73"/>
      <c r="I56" s="73"/>
      <c r="J56" s="73"/>
      <c r="K56" s="12" t="str">
        <f>H56&amp;" "&amp;I56&amp;" "&amp;J56</f>
        <v xml:space="preserve">  </v>
      </c>
      <c r="L56" s="63"/>
      <c r="M56" s="63"/>
      <c r="N56" s="63"/>
      <c r="O56" s="81"/>
    </row>
    <row r="57" spans="1:15">
      <c r="A57" s="65"/>
      <c r="B57" s="78"/>
      <c r="C57" s="65"/>
      <c r="D57" s="65"/>
      <c r="E57" s="65"/>
      <c r="F57" s="65"/>
      <c r="G57" s="65"/>
      <c r="H57" s="79"/>
      <c r="I57" s="79"/>
      <c r="J57" s="79"/>
      <c r="K57" s="13"/>
      <c r="L57" s="65"/>
      <c r="M57" s="65"/>
      <c r="N57" s="65"/>
      <c r="O57" s="82"/>
    </row>
  </sheetData>
  <sheetProtection sheet="1" objects="1" scenarios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9"/>
  <sheetViews>
    <sheetView workbookViewId="0">
      <selection activeCell="A2" sqref="A2"/>
    </sheetView>
  </sheetViews>
  <sheetFormatPr defaultRowHeight="15"/>
  <cols>
    <col min="1" max="1" width="19.42578125" customWidth="1"/>
    <col min="2" max="3" width="10.7109375" customWidth="1"/>
    <col min="4" max="4" width="12.28515625" customWidth="1"/>
    <col min="5" max="5" width="13" customWidth="1"/>
    <col min="6" max="6" width="16.28515625" customWidth="1"/>
    <col min="7" max="7" width="19.28515625" customWidth="1"/>
    <col min="8" max="8" width="18.5703125" customWidth="1"/>
    <col min="9" max="9" width="14.5703125" customWidth="1"/>
    <col min="10" max="10" width="17.28515625" customWidth="1"/>
    <col min="11" max="11" width="11.85546875" customWidth="1"/>
    <col min="12" max="12" width="32.140625" customWidth="1"/>
  </cols>
  <sheetData>
    <row r="1" spans="1:12">
      <c r="A1" s="33" t="s">
        <v>14</v>
      </c>
      <c r="B1" s="88" t="s">
        <v>547</v>
      </c>
      <c r="C1" s="88" t="s">
        <v>57</v>
      </c>
      <c r="D1" s="88" t="s">
        <v>552</v>
      </c>
      <c r="E1" s="89" t="s">
        <v>279</v>
      </c>
      <c r="F1" s="88" t="s">
        <v>173</v>
      </c>
      <c r="G1" s="88" t="s">
        <v>19</v>
      </c>
      <c r="H1" s="88" t="s">
        <v>20</v>
      </c>
      <c r="I1" s="88" t="s">
        <v>21</v>
      </c>
      <c r="J1" s="88" t="s">
        <v>48</v>
      </c>
      <c r="K1" s="88" t="s">
        <v>22</v>
      </c>
      <c r="L1" s="90" t="s">
        <v>619</v>
      </c>
    </row>
    <row r="2" spans="1:12">
      <c r="A2" s="14" t="str">
        <f>Staff_Table[[#This Row],[Firstname]]&amp;" "&amp;Staff_Table[[#This Row],[Surname]]</f>
        <v>Anthea Allen</v>
      </c>
      <c r="B2" s="63">
        <v>50</v>
      </c>
      <c r="C2" s="63" t="s">
        <v>58</v>
      </c>
      <c r="D2" s="73" t="s">
        <v>281</v>
      </c>
      <c r="E2" s="91" t="s">
        <v>560</v>
      </c>
      <c r="F2" s="92" t="s">
        <v>575</v>
      </c>
      <c r="G2" s="63" t="s">
        <v>568</v>
      </c>
      <c r="H2" s="63" t="s">
        <v>604</v>
      </c>
      <c r="I2" s="63" t="s">
        <v>584</v>
      </c>
      <c r="J2" s="63" t="s">
        <v>162</v>
      </c>
      <c r="K2" s="63" t="s">
        <v>589</v>
      </c>
      <c r="L2" s="63" t="s">
        <v>620</v>
      </c>
    </row>
    <row r="3" spans="1:12">
      <c r="A3" s="14" t="str">
        <f>Staff_Table[[#This Row],[Firstname]]&amp;" "&amp;Staff_Table[[#This Row],[Surname]]</f>
        <v>Billy Beaumont</v>
      </c>
      <c r="B3" s="63">
        <v>51</v>
      </c>
      <c r="C3" s="63" t="s">
        <v>59</v>
      </c>
      <c r="D3" s="63" t="s">
        <v>553</v>
      </c>
      <c r="E3" s="81" t="s">
        <v>561</v>
      </c>
      <c r="F3" s="63" t="s">
        <v>576</v>
      </c>
      <c r="G3" s="63" t="s">
        <v>577</v>
      </c>
      <c r="H3" s="63" t="s">
        <v>603</v>
      </c>
      <c r="I3" s="63" t="s">
        <v>585</v>
      </c>
      <c r="J3" s="63" t="s">
        <v>599</v>
      </c>
      <c r="K3" s="63" t="s">
        <v>590</v>
      </c>
      <c r="L3" s="63" t="s">
        <v>621</v>
      </c>
    </row>
    <row r="4" spans="1:12">
      <c r="A4" s="14" t="str">
        <f>Staff_Table[[#This Row],[Firstname]]&amp;" "&amp;Staff_Table[[#This Row],[Surname]]</f>
        <v>Charles Chuzzlewit</v>
      </c>
      <c r="B4" s="63">
        <v>52</v>
      </c>
      <c r="C4" s="63" t="s">
        <v>59</v>
      </c>
      <c r="D4" s="63" t="s">
        <v>554</v>
      </c>
      <c r="E4" s="81" t="s">
        <v>562</v>
      </c>
      <c r="F4" s="63" t="s">
        <v>574</v>
      </c>
      <c r="G4" s="63" t="s">
        <v>578</v>
      </c>
      <c r="H4" s="63" t="s">
        <v>605</v>
      </c>
      <c r="I4" s="63" t="s">
        <v>586</v>
      </c>
      <c r="J4" s="63" t="s">
        <v>598</v>
      </c>
      <c r="K4" s="63" t="s">
        <v>591</v>
      </c>
      <c r="L4" s="63" t="s">
        <v>622</v>
      </c>
    </row>
    <row r="5" spans="1:12">
      <c r="A5" s="14" t="str">
        <f>Staff_Table[[#This Row],[Firstname]]&amp;" "&amp;Staff_Table[[#This Row],[Surname]]</f>
        <v>Deirdrie Dawson</v>
      </c>
      <c r="B5" s="63">
        <v>53</v>
      </c>
      <c r="C5" s="63" t="s">
        <v>60</v>
      </c>
      <c r="D5" s="63" t="s">
        <v>555</v>
      </c>
      <c r="E5" s="81" t="s">
        <v>563</v>
      </c>
      <c r="F5" s="63" t="s">
        <v>569</v>
      </c>
      <c r="G5" s="63" t="s">
        <v>579</v>
      </c>
      <c r="H5" s="63" t="s">
        <v>606</v>
      </c>
      <c r="I5" s="63" t="s">
        <v>601</v>
      </c>
      <c r="J5" s="63" t="s">
        <v>141</v>
      </c>
      <c r="K5" s="63" t="s">
        <v>602</v>
      </c>
      <c r="L5" s="63" t="s">
        <v>623</v>
      </c>
    </row>
    <row r="6" spans="1:12">
      <c r="A6" s="14" t="str">
        <f>Staff_Table[[#This Row],[Firstname]]&amp;" "&amp;Staff_Table[[#This Row],[Surname]]</f>
        <v>Ernie Ecclestone</v>
      </c>
      <c r="B6" s="63">
        <v>54</v>
      </c>
      <c r="C6" s="63" t="s">
        <v>59</v>
      </c>
      <c r="D6" s="63" t="s">
        <v>556</v>
      </c>
      <c r="E6" s="81" t="s">
        <v>564</v>
      </c>
      <c r="F6" s="63" t="s">
        <v>570</v>
      </c>
      <c r="G6" s="63" t="s">
        <v>580</v>
      </c>
      <c r="H6" s="63" t="s">
        <v>607</v>
      </c>
      <c r="I6" s="63" t="s">
        <v>71</v>
      </c>
      <c r="J6" s="63" t="s">
        <v>73</v>
      </c>
      <c r="K6" s="63" t="s">
        <v>592</v>
      </c>
      <c r="L6" s="63" t="s">
        <v>624</v>
      </c>
    </row>
    <row r="7" spans="1:12">
      <c r="A7" s="14" t="str">
        <f>Staff_Table[[#This Row],[Firstname]]&amp;" "&amp;Staff_Table[[#This Row],[Surname]]</f>
        <v>Francesca Faversham</v>
      </c>
      <c r="B7" s="63">
        <v>55</v>
      </c>
      <c r="C7" s="63" t="s">
        <v>58</v>
      </c>
      <c r="D7" s="63" t="s">
        <v>557</v>
      </c>
      <c r="E7" s="81" t="s">
        <v>565</v>
      </c>
      <c r="F7" s="63" t="s">
        <v>571</v>
      </c>
      <c r="G7" s="63" t="s">
        <v>581</v>
      </c>
      <c r="H7" s="63" t="s">
        <v>608</v>
      </c>
      <c r="I7" s="63" t="s">
        <v>593</v>
      </c>
      <c r="J7" s="63" t="s">
        <v>596</v>
      </c>
      <c r="K7" s="63" t="s">
        <v>594</v>
      </c>
      <c r="L7" s="63" t="s">
        <v>625</v>
      </c>
    </row>
    <row r="8" spans="1:12">
      <c r="A8" s="14" t="str">
        <f>Staff_Table[[#This Row],[Firstname]]&amp;" "&amp;Staff_Table[[#This Row],[Surname]]</f>
        <v>Gina Ginola</v>
      </c>
      <c r="B8" s="63">
        <v>56</v>
      </c>
      <c r="C8" s="63" t="s">
        <v>60</v>
      </c>
      <c r="D8" s="63" t="s">
        <v>558</v>
      </c>
      <c r="E8" s="81" t="s">
        <v>566</v>
      </c>
      <c r="F8" s="63" t="s">
        <v>572</v>
      </c>
      <c r="G8" s="63" t="s">
        <v>582</v>
      </c>
      <c r="H8" s="63" t="s">
        <v>609</v>
      </c>
      <c r="I8" s="63" t="s">
        <v>587</v>
      </c>
      <c r="J8" s="63" t="s">
        <v>457</v>
      </c>
      <c r="K8" s="63" t="s">
        <v>595</v>
      </c>
      <c r="L8" s="63" t="s">
        <v>626</v>
      </c>
    </row>
    <row r="9" spans="1:12">
      <c r="A9" s="14" t="str">
        <f>Staff_Table[[#This Row],[Firstname]]&amp;" "&amp;Staff_Table[[#This Row],[Surname]]</f>
        <v>Harry Harrison</v>
      </c>
      <c r="B9" s="65">
        <v>57</v>
      </c>
      <c r="C9" s="79" t="s">
        <v>59</v>
      </c>
      <c r="D9" s="65" t="s">
        <v>559</v>
      </c>
      <c r="E9" s="82" t="s">
        <v>567</v>
      </c>
      <c r="F9" s="63" t="s">
        <v>573</v>
      </c>
      <c r="G9" s="65" t="s">
        <v>583</v>
      </c>
      <c r="H9" s="65" t="s">
        <v>610</v>
      </c>
      <c r="I9" s="65" t="s">
        <v>588</v>
      </c>
      <c r="J9" s="65" t="s">
        <v>600</v>
      </c>
      <c r="K9" s="65" t="s">
        <v>597</v>
      </c>
      <c r="L9" s="63" t="s">
        <v>627</v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BD41"/>
  <sheetViews>
    <sheetView tabSelected="1" zoomScaleNormal="100" workbookViewId="0">
      <pane xSplit="2" ySplit="3" topLeftCell="C8" activePane="bottomRight" state="frozen"/>
      <selection pane="topRight" activeCell="C1" sqref="C1"/>
      <selection pane="bottomLeft" activeCell="A4" sqref="A4"/>
      <selection pane="bottomRight"/>
    </sheetView>
  </sheetViews>
  <sheetFormatPr defaultRowHeight="15"/>
  <cols>
    <col min="1" max="1" width="20.28515625" customWidth="1"/>
    <col min="2" max="2" width="19.42578125" customWidth="1"/>
    <col min="3" max="54" width="11.7109375" customWidth="1"/>
    <col min="55" max="55" width="13.140625" customWidth="1"/>
  </cols>
  <sheetData>
    <row r="1" spans="1:56" ht="15.75">
      <c r="A1" s="16" t="str">
        <f>"Staff Sales by Week ("&amp;current_year&amp;")"</f>
        <v>Staff Sales by Week (2017)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</row>
    <row r="2" spans="1:56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</row>
    <row r="3" spans="1:56">
      <c r="A3" s="15"/>
      <c r="B3" s="15"/>
      <c r="C3" s="48">
        <v>1</v>
      </c>
      <c r="D3" s="48">
        <v>2</v>
      </c>
      <c r="E3" s="48">
        <v>3</v>
      </c>
      <c r="F3" s="48">
        <v>4</v>
      </c>
      <c r="G3" s="48">
        <v>5</v>
      </c>
      <c r="H3" s="48">
        <v>6</v>
      </c>
      <c r="I3" s="48">
        <v>7</v>
      </c>
      <c r="J3" s="48">
        <v>8</v>
      </c>
      <c r="K3" s="48">
        <v>9</v>
      </c>
      <c r="L3" s="48">
        <v>10</v>
      </c>
      <c r="M3" s="48">
        <f>L3+1</f>
        <v>11</v>
      </c>
      <c r="N3" s="48">
        <f t="shared" ref="N3:BB3" si="0">M3+1</f>
        <v>12</v>
      </c>
      <c r="O3" s="48">
        <f t="shared" si="0"/>
        <v>13</v>
      </c>
      <c r="P3" s="48">
        <f t="shared" si="0"/>
        <v>14</v>
      </c>
      <c r="Q3" s="48">
        <f t="shared" si="0"/>
        <v>15</v>
      </c>
      <c r="R3" s="48">
        <f t="shared" si="0"/>
        <v>16</v>
      </c>
      <c r="S3" s="48">
        <f t="shared" si="0"/>
        <v>17</v>
      </c>
      <c r="T3" s="48">
        <f t="shared" si="0"/>
        <v>18</v>
      </c>
      <c r="U3" s="48">
        <f t="shared" si="0"/>
        <v>19</v>
      </c>
      <c r="V3" s="48">
        <f t="shared" si="0"/>
        <v>20</v>
      </c>
      <c r="W3" s="48">
        <f t="shared" si="0"/>
        <v>21</v>
      </c>
      <c r="X3" s="48">
        <f t="shared" si="0"/>
        <v>22</v>
      </c>
      <c r="Y3" s="48">
        <f t="shared" si="0"/>
        <v>23</v>
      </c>
      <c r="Z3" s="48">
        <f t="shared" si="0"/>
        <v>24</v>
      </c>
      <c r="AA3" s="48">
        <f t="shared" si="0"/>
        <v>25</v>
      </c>
      <c r="AB3" s="48">
        <f t="shared" si="0"/>
        <v>26</v>
      </c>
      <c r="AC3" s="48">
        <f t="shared" si="0"/>
        <v>27</v>
      </c>
      <c r="AD3" s="48">
        <f t="shared" si="0"/>
        <v>28</v>
      </c>
      <c r="AE3" s="48">
        <f t="shared" si="0"/>
        <v>29</v>
      </c>
      <c r="AF3" s="48">
        <f t="shared" si="0"/>
        <v>30</v>
      </c>
      <c r="AG3" s="48">
        <f t="shared" si="0"/>
        <v>31</v>
      </c>
      <c r="AH3" s="48">
        <f t="shared" si="0"/>
        <v>32</v>
      </c>
      <c r="AI3" s="48">
        <f t="shared" si="0"/>
        <v>33</v>
      </c>
      <c r="AJ3" s="48">
        <f t="shared" si="0"/>
        <v>34</v>
      </c>
      <c r="AK3" s="48">
        <f t="shared" si="0"/>
        <v>35</v>
      </c>
      <c r="AL3" s="48">
        <f t="shared" si="0"/>
        <v>36</v>
      </c>
      <c r="AM3" s="48">
        <f t="shared" si="0"/>
        <v>37</v>
      </c>
      <c r="AN3" s="48">
        <f t="shared" si="0"/>
        <v>38</v>
      </c>
      <c r="AO3" s="48">
        <f t="shared" si="0"/>
        <v>39</v>
      </c>
      <c r="AP3" s="48">
        <f t="shared" si="0"/>
        <v>40</v>
      </c>
      <c r="AQ3" s="48">
        <f t="shared" si="0"/>
        <v>41</v>
      </c>
      <c r="AR3" s="48">
        <f t="shared" si="0"/>
        <v>42</v>
      </c>
      <c r="AS3" s="48">
        <f t="shared" si="0"/>
        <v>43</v>
      </c>
      <c r="AT3" s="48">
        <f t="shared" si="0"/>
        <v>44</v>
      </c>
      <c r="AU3" s="48">
        <f t="shared" si="0"/>
        <v>45</v>
      </c>
      <c r="AV3" s="48">
        <f t="shared" si="0"/>
        <v>46</v>
      </c>
      <c r="AW3" s="48">
        <f t="shared" si="0"/>
        <v>47</v>
      </c>
      <c r="AX3" s="48">
        <f t="shared" si="0"/>
        <v>48</v>
      </c>
      <c r="AY3" s="48">
        <f t="shared" si="0"/>
        <v>49</v>
      </c>
      <c r="AZ3" s="48">
        <f t="shared" si="0"/>
        <v>50</v>
      </c>
      <c r="BA3" s="48">
        <f t="shared" si="0"/>
        <v>51</v>
      </c>
      <c r="BB3" s="48">
        <f t="shared" si="0"/>
        <v>52</v>
      </c>
      <c r="BC3" s="48" t="s">
        <v>215</v>
      </c>
      <c r="BD3" s="17"/>
    </row>
    <row r="4" spans="1:56">
      <c r="A4" s="113" t="s">
        <v>9</v>
      </c>
      <c r="B4" s="49" t="s">
        <v>198</v>
      </c>
      <c r="C4" s="42">
        <f t="shared" ref="C4:AH4" si="1">COUNTIFS(Staff,$A$4,Week,C$3)</f>
        <v>1</v>
      </c>
      <c r="D4" s="40">
        <f t="shared" si="1"/>
        <v>1</v>
      </c>
      <c r="E4" s="40">
        <f t="shared" si="1"/>
        <v>1</v>
      </c>
      <c r="F4" s="40">
        <f t="shared" si="1"/>
        <v>1</v>
      </c>
      <c r="G4" s="40">
        <f t="shared" si="1"/>
        <v>0</v>
      </c>
      <c r="H4" s="40">
        <f t="shared" si="1"/>
        <v>1</v>
      </c>
      <c r="I4" s="40">
        <f t="shared" si="1"/>
        <v>1</v>
      </c>
      <c r="J4" s="40">
        <f>COUNTIFS(Staff,$A$4,Week,J$3)</f>
        <v>1</v>
      </c>
      <c r="K4" s="40">
        <f t="shared" si="1"/>
        <v>1</v>
      </c>
      <c r="L4" s="40">
        <f t="shared" si="1"/>
        <v>1</v>
      </c>
      <c r="M4" s="40">
        <f t="shared" si="1"/>
        <v>0</v>
      </c>
      <c r="N4" s="40">
        <f t="shared" si="1"/>
        <v>0</v>
      </c>
      <c r="O4" s="40">
        <f t="shared" si="1"/>
        <v>0</v>
      </c>
      <c r="P4" s="40">
        <f t="shared" si="1"/>
        <v>0</v>
      </c>
      <c r="Q4" s="40">
        <f t="shared" si="1"/>
        <v>0</v>
      </c>
      <c r="R4" s="40">
        <f t="shared" si="1"/>
        <v>0</v>
      </c>
      <c r="S4" s="40">
        <f t="shared" si="1"/>
        <v>0</v>
      </c>
      <c r="T4" s="40">
        <f t="shared" si="1"/>
        <v>0</v>
      </c>
      <c r="U4" s="40">
        <f t="shared" si="1"/>
        <v>0</v>
      </c>
      <c r="V4" s="40">
        <f t="shared" si="1"/>
        <v>0</v>
      </c>
      <c r="W4" s="40">
        <f t="shared" si="1"/>
        <v>0</v>
      </c>
      <c r="X4" s="40">
        <f t="shared" si="1"/>
        <v>0</v>
      </c>
      <c r="Y4" s="40">
        <f t="shared" si="1"/>
        <v>0</v>
      </c>
      <c r="Z4" s="40">
        <f t="shared" si="1"/>
        <v>0</v>
      </c>
      <c r="AA4" s="40">
        <f t="shared" si="1"/>
        <v>0</v>
      </c>
      <c r="AB4" s="40">
        <f t="shared" si="1"/>
        <v>0</v>
      </c>
      <c r="AC4" s="40">
        <f t="shared" si="1"/>
        <v>0</v>
      </c>
      <c r="AD4" s="40">
        <f t="shared" si="1"/>
        <v>0</v>
      </c>
      <c r="AE4" s="40">
        <f t="shared" si="1"/>
        <v>0</v>
      </c>
      <c r="AF4" s="40">
        <f t="shared" si="1"/>
        <v>0</v>
      </c>
      <c r="AG4" s="40">
        <f t="shared" si="1"/>
        <v>0</v>
      </c>
      <c r="AH4" s="40">
        <f t="shared" si="1"/>
        <v>0</v>
      </c>
      <c r="AI4" s="40">
        <f t="shared" ref="AI4:BB4" si="2">COUNTIFS(Staff,$A$4,Week,AI$3)</f>
        <v>0</v>
      </c>
      <c r="AJ4" s="40">
        <f t="shared" si="2"/>
        <v>0</v>
      </c>
      <c r="AK4" s="40">
        <f t="shared" si="2"/>
        <v>0</v>
      </c>
      <c r="AL4" s="40">
        <f t="shared" si="2"/>
        <v>0</v>
      </c>
      <c r="AM4" s="40">
        <f t="shared" si="2"/>
        <v>0</v>
      </c>
      <c r="AN4" s="40">
        <f t="shared" si="2"/>
        <v>0</v>
      </c>
      <c r="AO4" s="40">
        <f t="shared" si="2"/>
        <v>0</v>
      </c>
      <c r="AP4" s="40">
        <f t="shared" si="2"/>
        <v>0</v>
      </c>
      <c r="AQ4" s="40">
        <f t="shared" si="2"/>
        <v>0</v>
      </c>
      <c r="AR4" s="40">
        <f t="shared" si="2"/>
        <v>0</v>
      </c>
      <c r="AS4" s="40">
        <f t="shared" si="2"/>
        <v>0</v>
      </c>
      <c r="AT4" s="40">
        <f t="shared" si="2"/>
        <v>0</v>
      </c>
      <c r="AU4" s="40">
        <f t="shared" si="2"/>
        <v>0</v>
      </c>
      <c r="AV4" s="40">
        <f t="shared" si="2"/>
        <v>0</v>
      </c>
      <c r="AW4" s="40">
        <f t="shared" si="2"/>
        <v>0</v>
      </c>
      <c r="AX4" s="40">
        <f t="shared" si="2"/>
        <v>0</v>
      </c>
      <c r="AY4" s="40">
        <f t="shared" si="2"/>
        <v>0</v>
      </c>
      <c r="AZ4" s="40">
        <f t="shared" si="2"/>
        <v>0</v>
      </c>
      <c r="BA4" s="40">
        <f t="shared" si="2"/>
        <v>0</v>
      </c>
      <c r="BB4" s="40">
        <f t="shared" si="2"/>
        <v>0</v>
      </c>
      <c r="BC4" s="4">
        <f>SUM(C4:BB4)</f>
        <v>9</v>
      </c>
      <c r="BD4" s="15"/>
    </row>
    <row r="5" spans="1:56">
      <c r="A5" s="114"/>
      <c r="B5" s="50" t="s">
        <v>199</v>
      </c>
      <c r="C5" s="43">
        <f t="shared" ref="C5:AH5" si="3">SUMIFS(Total_Widget_Sales,Staff,"="&amp;$A$4,Week,C$3)</f>
        <v>500</v>
      </c>
      <c r="D5" s="41">
        <f t="shared" si="3"/>
        <v>2100</v>
      </c>
      <c r="E5" s="41">
        <f t="shared" si="3"/>
        <v>5100</v>
      </c>
      <c r="F5" s="41">
        <f t="shared" si="3"/>
        <v>3300</v>
      </c>
      <c r="G5" s="41">
        <f t="shared" si="3"/>
        <v>0</v>
      </c>
      <c r="H5" s="41">
        <f t="shared" si="3"/>
        <v>2800</v>
      </c>
      <c r="I5" s="41">
        <f t="shared" si="3"/>
        <v>3100</v>
      </c>
      <c r="J5" s="41">
        <f t="shared" si="3"/>
        <v>5400</v>
      </c>
      <c r="K5" s="41">
        <f>SUMIFS(Total_Widget_Sales,Staff,"="&amp;$A$4,Week,K$3)</f>
        <v>5100</v>
      </c>
      <c r="L5" s="41">
        <f t="shared" si="3"/>
        <v>3300</v>
      </c>
      <c r="M5" s="41">
        <f t="shared" si="3"/>
        <v>0</v>
      </c>
      <c r="N5" s="41">
        <f t="shared" si="3"/>
        <v>0</v>
      </c>
      <c r="O5" s="41">
        <f t="shared" si="3"/>
        <v>0</v>
      </c>
      <c r="P5" s="41">
        <f t="shared" si="3"/>
        <v>0</v>
      </c>
      <c r="Q5" s="41">
        <f t="shared" si="3"/>
        <v>0</v>
      </c>
      <c r="R5" s="41">
        <f t="shared" si="3"/>
        <v>0</v>
      </c>
      <c r="S5" s="41">
        <f t="shared" si="3"/>
        <v>0</v>
      </c>
      <c r="T5" s="41">
        <f t="shared" si="3"/>
        <v>0</v>
      </c>
      <c r="U5" s="41">
        <f t="shared" si="3"/>
        <v>0</v>
      </c>
      <c r="V5" s="41">
        <f t="shared" si="3"/>
        <v>0</v>
      </c>
      <c r="W5" s="41">
        <f t="shared" si="3"/>
        <v>0</v>
      </c>
      <c r="X5" s="41">
        <f t="shared" si="3"/>
        <v>0</v>
      </c>
      <c r="Y5" s="41">
        <f t="shared" si="3"/>
        <v>0</v>
      </c>
      <c r="Z5" s="41">
        <f t="shared" si="3"/>
        <v>0</v>
      </c>
      <c r="AA5" s="41">
        <f t="shared" si="3"/>
        <v>0</v>
      </c>
      <c r="AB5" s="41">
        <f t="shared" si="3"/>
        <v>0</v>
      </c>
      <c r="AC5" s="41">
        <f t="shared" si="3"/>
        <v>0</v>
      </c>
      <c r="AD5" s="41">
        <f t="shared" si="3"/>
        <v>0</v>
      </c>
      <c r="AE5" s="41">
        <f t="shared" si="3"/>
        <v>0</v>
      </c>
      <c r="AF5" s="41">
        <f t="shared" si="3"/>
        <v>0</v>
      </c>
      <c r="AG5" s="41">
        <f t="shared" si="3"/>
        <v>0</v>
      </c>
      <c r="AH5" s="41">
        <f t="shared" si="3"/>
        <v>0</v>
      </c>
      <c r="AI5" s="41">
        <f t="shared" ref="AI5:BB5" si="4">SUMIFS(Total_Widget_Sales,Staff,"="&amp;$A$4,Week,AI$3)</f>
        <v>0</v>
      </c>
      <c r="AJ5" s="41">
        <f t="shared" si="4"/>
        <v>0</v>
      </c>
      <c r="AK5" s="41">
        <f t="shared" si="4"/>
        <v>0</v>
      </c>
      <c r="AL5" s="41">
        <f t="shared" si="4"/>
        <v>0</v>
      </c>
      <c r="AM5" s="41">
        <f t="shared" si="4"/>
        <v>0</v>
      </c>
      <c r="AN5" s="41">
        <f t="shared" si="4"/>
        <v>0</v>
      </c>
      <c r="AO5" s="41">
        <f t="shared" si="4"/>
        <v>0</v>
      </c>
      <c r="AP5" s="41">
        <f t="shared" si="4"/>
        <v>0</v>
      </c>
      <c r="AQ5" s="41">
        <f t="shared" si="4"/>
        <v>0</v>
      </c>
      <c r="AR5" s="41">
        <f t="shared" si="4"/>
        <v>0</v>
      </c>
      <c r="AS5" s="41">
        <f t="shared" si="4"/>
        <v>0</v>
      </c>
      <c r="AT5" s="41">
        <f t="shared" si="4"/>
        <v>0</v>
      </c>
      <c r="AU5" s="41">
        <f t="shared" si="4"/>
        <v>0</v>
      </c>
      <c r="AV5" s="41">
        <f t="shared" si="4"/>
        <v>0</v>
      </c>
      <c r="AW5" s="41">
        <f t="shared" si="4"/>
        <v>0</v>
      </c>
      <c r="AX5" s="41">
        <f t="shared" si="4"/>
        <v>0</v>
      </c>
      <c r="AY5" s="41">
        <f t="shared" si="4"/>
        <v>0</v>
      </c>
      <c r="AZ5" s="41">
        <f t="shared" si="4"/>
        <v>0</v>
      </c>
      <c r="BA5" s="41">
        <f t="shared" si="4"/>
        <v>0</v>
      </c>
      <c r="BB5" s="41">
        <f t="shared" si="4"/>
        <v>0</v>
      </c>
      <c r="BC5" s="5">
        <f t="shared" ref="BC5:BC39" si="5">SUM(C5:BB5)</f>
        <v>30700</v>
      </c>
      <c r="BD5" s="15"/>
    </row>
    <row r="6" spans="1:56">
      <c r="A6" s="114"/>
      <c r="B6" s="50" t="s">
        <v>200</v>
      </c>
      <c r="C6" s="43">
        <f t="shared" ref="C6:AH6" si="6">SUMIFS(Insurance_Sales,Staff,"="&amp;$A$4,Week,C$3)</f>
        <v>0</v>
      </c>
      <c r="D6" s="41">
        <f t="shared" si="6"/>
        <v>0</v>
      </c>
      <c r="E6" s="41">
        <f t="shared" si="6"/>
        <v>0</v>
      </c>
      <c r="F6" s="41">
        <f t="shared" si="6"/>
        <v>0</v>
      </c>
      <c r="G6" s="41">
        <f t="shared" si="6"/>
        <v>0</v>
      </c>
      <c r="H6" s="41">
        <f t="shared" si="6"/>
        <v>0</v>
      </c>
      <c r="I6" s="41">
        <f t="shared" si="6"/>
        <v>0</v>
      </c>
      <c r="J6" s="41">
        <f t="shared" si="6"/>
        <v>0</v>
      </c>
      <c r="K6" s="41">
        <f t="shared" si="6"/>
        <v>0</v>
      </c>
      <c r="L6" s="41">
        <f t="shared" si="6"/>
        <v>0</v>
      </c>
      <c r="M6" s="41">
        <f t="shared" si="6"/>
        <v>0</v>
      </c>
      <c r="N6" s="41">
        <f t="shared" si="6"/>
        <v>0</v>
      </c>
      <c r="O6" s="41">
        <f t="shared" si="6"/>
        <v>0</v>
      </c>
      <c r="P6" s="41">
        <f t="shared" si="6"/>
        <v>0</v>
      </c>
      <c r="Q6" s="41">
        <f t="shared" si="6"/>
        <v>0</v>
      </c>
      <c r="R6" s="41">
        <f t="shared" si="6"/>
        <v>0</v>
      </c>
      <c r="S6" s="41">
        <f t="shared" si="6"/>
        <v>0</v>
      </c>
      <c r="T6" s="41">
        <f t="shared" si="6"/>
        <v>0</v>
      </c>
      <c r="U6" s="41">
        <f t="shared" si="6"/>
        <v>0</v>
      </c>
      <c r="V6" s="41">
        <f t="shared" si="6"/>
        <v>0</v>
      </c>
      <c r="W6" s="41">
        <f t="shared" si="6"/>
        <v>0</v>
      </c>
      <c r="X6" s="41">
        <f t="shared" si="6"/>
        <v>0</v>
      </c>
      <c r="Y6" s="41">
        <f t="shared" si="6"/>
        <v>0</v>
      </c>
      <c r="Z6" s="41">
        <f t="shared" si="6"/>
        <v>0</v>
      </c>
      <c r="AA6" s="41">
        <f t="shared" si="6"/>
        <v>0</v>
      </c>
      <c r="AB6" s="41">
        <f t="shared" si="6"/>
        <v>0</v>
      </c>
      <c r="AC6" s="41">
        <f t="shared" si="6"/>
        <v>0</v>
      </c>
      <c r="AD6" s="41">
        <f t="shared" si="6"/>
        <v>0</v>
      </c>
      <c r="AE6" s="41">
        <f t="shared" si="6"/>
        <v>0</v>
      </c>
      <c r="AF6" s="41">
        <f t="shared" si="6"/>
        <v>0</v>
      </c>
      <c r="AG6" s="41">
        <f t="shared" si="6"/>
        <v>0</v>
      </c>
      <c r="AH6" s="41">
        <f t="shared" si="6"/>
        <v>0</v>
      </c>
      <c r="AI6" s="41">
        <f t="shared" ref="AI6:BB6" si="7">SUMIFS(Insurance_Sales,Staff,"="&amp;$A$4,Week,AI$3)</f>
        <v>0</v>
      </c>
      <c r="AJ6" s="41">
        <f t="shared" si="7"/>
        <v>0</v>
      </c>
      <c r="AK6" s="41">
        <f t="shared" si="7"/>
        <v>0</v>
      </c>
      <c r="AL6" s="41">
        <f t="shared" si="7"/>
        <v>0</v>
      </c>
      <c r="AM6" s="41">
        <f t="shared" si="7"/>
        <v>0</v>
      </c>
      <c r="AN6" s="41">
        <f t="shared" si="7"/>
        <v>0</v>
      </c>
      <c r="AO6" s="41">
        <f t="shared" si="7"/>
        <v>0</v>
      </c>
      <c r="AP6" s="41">
        <f t="shared" si="7"/>
        <v>0</v>
      </c>
      <c r="AQ6" s="41">
        <f t="shared" si="7"/>
        <v>0</v>
      </c>
      <c r="AR6" s="41">
        <f t="shared" si="7"/>
        <v>0</v>
      </c>
      <c r="AS6" s="41">
        <f t="shared" si="7"/>
        <v>0</v>
      </c>
      <c r="AT6" s="41">
        <f t="shared" si="7"/>
        <v>0</v>
      </c>
      <c r="AU6" s="41">
        <f t="shared" si="7"/>
        <v>0</v>
      </c>
      <c r="AV6" s="41">
        <f t="shared" si="7"/>
        <v>0</v>
      </c>
      <c r="AW6" s="41">
        <f t="shared" si="7"/>
        <v>0</v>
      </c>
      <c r="AX6" s="41">
        <f t="shared" si="7"/>
        <v>0</v>
      </c>
      <c r="AY6" s="41">
        <f t="shared" si="7"/>
        <v>0</v>
      </c>
      <c r="AZ6" s="41">
        <f t="shared" si="7"/>
        <v>0</v>
      </c>
      <c r="BA6" s="41">
        <f t="shared" si="7"/>
        <v>0</v>
      </c>
      <c r="BB6" s="41">
        <f t="shared" si="7"/>
        <v>0</v>
      </c>
      <c r="BC6" s="5">
        <f t="shared" si="5"/>
        <v>0</v>
      </c>
      <c r="BD6" s="15"/>
    </row>
    <row r="7" spans="1:56">
      <c r="A7" s="115"/>
      <c r="B7" s="51" t="s">
        <v>15</v>
      </c>
      <c r="C7" s="44">
        <f t="shared" ref="C7:AH7" si="8">SUMIFS(Total_Sales,Staff,"="&amp;$A$4,Week,C$3)</f>
        <v>500</v>
      </c>
      <c r="D7" s="10">
        <f t="shared" si="8"/>
        <v>2100</v>
      </c>
      <c r="E7" s="10">
        <f t="shared" si="8"/>
        <v>5100</v>
      </c>
      <c r="F7" s="10">
        <f t="shared" si="8"/>
        <v>3300</v>
      </c>
      <c r="G7" s="10">
        <f t="shared" si="8"/>
        <v>0</v>
      </c>
      <c r="H7" s="10">
        <f t="shared" si="8"/>
        <v>2800</v>
      </c>
      <c r="I7" s="10">
        <f t="shared" si="8"/>
        <v>3100</v>
      </c>
      <c r="J7" s="10">
        <f t="shared" si="8"/>
        <v>5400</v>
      </c>
      <c r="K7" s="10">
        <f t="shared" si="8"/>
        <v>5100</v>
      </c>
      <c r="L7" s="10">
        <f t="shared" si="8"/>
        <v>3300</v>
      </c>
      <c r="M7" s="10">
        <f t="shared" si="8"/>
        <v>0</v>
      </c>
      <c r="N7" s="10">
        <f t="shared" si="8"/>
        <v>0</v>
      </c>
      <c r="O7" s="10">
        <f t="shared" si="8"/>
        <v>0</v>
      </c>
      <c r="P7" s="10">
        <f t="shared" si="8"/>
        <v>0</v>
      </c>
      <c r="Q7" s="10">
        <f t="shared" si="8"/>
        <v>0</v>
      </c>
      <c r="R7" s="10">
        <f t="shared" si="8"/>
        <v>0</v>
      </c>
      <c r="S7" s="10">
        <f t="shared" si="8"/>
        <v>0</v>
      </c>
      <c r="T7" s="10">
        <f t="shared" si="8"/>
        <v>0</v>
      </c>
      <c r="U7" s="10">
        <f t="shared" si="8"/>
        <v>0</v>
      </c>
      <c r="V7" s="10">
        <f t="shared" si="8"/>
        <v>0</v>
      </c>
      <c r="W7" s="10">
        <f t="shared" si="8"/>
        <v>0</v>
      </c>
      <c r="X7" s="10">
        <f t="shared" si="8"/>
        <v>0</v>
      </c>
      <c r="Y7" s="10">
        <f t="shared" si="8"/>
        <v>0</v>
      </c>
      <c r="Z7" s="10">
        <f t="shared" si="8"/>
        <v>0</v>
      </c>
      <c r="AA7" s="10">
        <f t="shared" si="8"/>
        <v>0</v>
      </c>
      <c r="AB7" s="10">
        <f t="shared" si="8"/>
        <v>0</v>
      </c>
      <c r="AC7" s="10">
        <f t="shared" si="8"/>
        <v>0</v>
      </c>
      <c r="AD7" s="10">
        <f t="shared" si="8"/>
        <v>0</v>
      </c>
      <c r="AE7" s="10">
        <f t="shared" si="8"/>
        <v>0</v>
      </c>
      <c r="AF7" s="10">
        <f t="shared" si="8"/>
        <v>0</v>
      </c>
      <c r="AG7" s="10">
        <f t="shared" si="8"/>
        <v>0</v>
      </c>
      <c r="AH7" s="10">
        <f t="shared" si="8"/>
        <v>0</v>
      </c>
      <c r="AI7" s="10">
        <f t="shared" ref="AI7:BB7" si="9">SUMIFS(Total_Sales,Staff,"="&amp;$A$4,Week,AI$3)</f>
        <v>0</v>
      </c>
      <c r="AJ7" s="10">
        <f t="shared" si="9"/>
        <v>0</v>
      </c>
      <c r="AK7" s="10">
        <f t="shared" si="9"/>
        <v>0</v>
      </c>
      <c r="AL7" s="10">
        <f t="shared" si="9"/>
        <v>0</v>
      </c>
      <c r="AM7" s="10">
        <f t="shared" si="9"/>
        <v>0</v>
      </c>
      <c r="AN7" s="10">
        <f t="shared" si="9"/>
        <v>0</v>
      </c>
      <c r="AO7" s="10">
        <f t="shared" si="9"/>
        <v>0</v>
      </c>
      <c r="AP7" s="10">
        <f t="shared" si="9"/>
        <v>0</v>
      </c>
      <c r="AQ7" s="10">
        <f t="shared" si="9"/>
        <v>0</v>
      </c>
      <c r="AR7" s="10">
        <f t="shared" si="9"/>
        <v>0</v>
      </c>
      <c r="AS7" s="10">
        <f t="shared" si="9"/>
        <v>0</v>
      </c>
      <c r="AT7" s="10">
        <f t="shared" si="9"/>
        <v>0</v>
      </c>
      <c r="AU7" s="10">
        <f t="shared" si="9"/>
        <v>0</v>
      </c>
      <c r="AV7" s="10">
        <f t="shared" si="9"/>
        <v>0</v>
      </c>
      <c r="AW7" s="10">
        <f t="shared" si="9"/>
        <v>0</v>
      </c>
      <c r="AX7" s="10">
        <f t="shared" si="9"/>
        <v>0</v>
      </c>
      <c r="AY7" s="10">
        <f t="shared" si="9"/>
        <v>0</v>
      </c>
      <c r="AZ7" s="10">
        <f t="shared" si="9"/>
        <v>0</v>
      </c>
      <c r="BA7" s="10">
        <f t="shared" si="9"/>
        <v>0</v>
      </c>
      <c r="BB7" s="10">
        <f t="shared" si="9"/>
        <v>0</v>
      </c>
      <c r="BC7" s="6">
        <f t="shared" si="5"/>
        <v>30700</v>
      </c>
      <c r="BD7" s="15"/>
    </row>
    <row r="8" spans="1:56">
      <c r="A8" s="52" t="s">
        <v>5</v>
      </c>
      <c r="B8" s="49" t="s">
        <v>198</v>
      </c>
      <c r="C8" s="42">
        <f t="shared" ref="C8:AH8" si="10">COUNTIFS(Staff,$A$8,Week,C$3)</f>
        <v>1</v>
      </c>
      <c r="D8" s="40">
        <f t="shared" si="10"/>
        <v>2</v>
      </c>
      <c r="E8" s="40">
        <f t="shared" si="10"/>
        <v>1</v>
      </c>
      <c r="F8" s="40">
        <f t="shared" si="10"/>
        <v>2</v>
      </c>
      <c r="G8" s="40">
        <f t="shared" si="10"/>
        <v>0</v>
      </c>
      <c r="H8" s="40">
        <f t="shared" si="10"/>
        <v>2</v>
      </c>
      <c r="I8" s="40">
        <f t="shared" si="10"/>
        <v>2</v>
      </c>
      <c r="J8" s="40">
        <f t="shared" si="10"/>
        <v>1</v>
      </c>
      <c r="K8" s="40">
        <f t="shared" si="10"/>
        <v>1</v>
      </c>
      <c r="L8" s="40">
        <f t="shared" si="10"/>
        <v>0</v>
      </c>
      <c r="M8" s="40">
        <f t="shared" si="10"/>
        <v>0</v>
      </c>
      <c r="N8" s="40">
        <f t="shared" si="10"/>
        <v>0</v>
      </c>
      <c r="O8" s="40">
        <f t="shared" si="10"/>
        <v>0</v>
      </c>
      <c r="P8" s="40">
        <f t="shared" si="10"/>
        <v>0</v>
      </c>
      <c r="Q8" s="40">
        <f t="shared" si="10"/>
        <v>0</v>
      </c>
      <c r="R8" s="40">
        <f t="shared" si="10"/>
        <v>0</v>
      </c>
      <c r="S8" s="40">
        <f t="shared" si="10"/>
        <v>0</v>
      </c>
      <c r="T8" s="40">
        <f t="shared" si="10"/>
        <v>0</v>
      </c>
      <c r="U8" s="40">
        <f t="shared" si="10"/>
        <v>0</v>
      </c>
      <c r="V8" s="40">
        <f t="shared" si="10"/>
        <v>0</v>
      </c>
      <c r="W8" s="40">
        <f t="shared" si="10"/>
        <v>0</v>
      </c>
      <c r="X8" s="40">
        <f t="shared" si="10"/>
        <v>0</v>
      </c>
      <c r="Y8" s="40">
        <f t="shared" si="10"/>
        <v>0</v>
      </c>
      <c r="Z8" s="40">
        <f t="shared" si="10"/>
        <v>0</v>
      </c>
      <c r="AA8" s="40">
        <f t="shared" si="10"/>
        <v>0</v>
      </c>
      <c r="AB8" s="40">
        <f t="shared" si="10"/>
        <v>0</v>
      </c>
      <c r="AC8" s="40">
        <f t="shared" si="10"/>
        <v>0</v>
      </c>
      <c r="AD8" s="40">
        <f t="shared" si="10"/>
        <v>0</v>
      </c>
      <c r="AE8" s="40">
        <f t="shared" si="10"/>
        <v>0</v>
      </c>
      <c r="AF8" s="40">
        <f t="shared" si="10"/>
        <v>0</v>
      </c>
      <c r="AG8" s="40">
        <f t="shared" si="10"/>
        <v>0</v>
      </c>
      <c r="AH8" s="40">
        <f t="shared" si="10"/>
        <v>0</v>
      </c>
      <c r="AI8" s="40">
        <f t="shared" ref="AI8:BB8" si="11">COUNTIFS(Staff,$A$8,Week,AI$3)</f>
        <v>0</v>
      </c>
      <c r="AJ8" s="40">
        <f t="shared" si="11"/>
        <v>0</v>
      </c>
      <c r="AK8" s="40">
        <f t="shared" si="11"/>
        <v>0</v>
      </c>
      <c r="AL8" s="40">
        <f t="shared" si="11"/>
        <v>0</v>
      </c>
      <c r="AM8" s="40">
        <f t="shared" si="11"/>
        <v>0</v>
      </c>
      <c r="AN8" s="40">
        <f t="shared" si="11"/>
        <v>0</v>
      </c>
      <c r="AO8" s="40">
        <f t="shared" si="11"/>
        <v>0</v>
      </c>
      <c r="AP8" s="40">
        <f t="shared" si="11"/>
        <v>0</v>
      </c>
      <c r="AQ8" s="40">
        <f t="shared" si="11"/>
        <v>0</v>
      </c>
      <c r="AR8" s="40">
        <f t="shared" si="11"/>
        <v>0</v>
      </c>
      <c r="AS8" s="40">
        <f t="shared" si="11"/>
        <v>0</v>
      </c>
      <c r="AT8" s="40">
        <f t="shared" si="11"/>
        <v>0</v>
      </c>
      <c r="AU8" s="40">
        <f t="shared" si="11"/>
        <v>0</v>
      </c>
      <c r="AV8" s="40">
        <f t="shared" si="11"/>
        <v>0</v>
      </c>
      <c r="AW8" s="40">
        <f t="shared" si="11"/>
        <v>0</v>
      </c>
      <c r="AX8" s="40">
        <f t="shared" si="11"/>
        <v>0</v>
      </c>
      <c r="AY8" s="40">
        <f t="shared" si="11"/>
        <v>0</v>
      </c>
      <c r="AZ8" s="40">
        <f t="shared" si="11"/>
        <v>0</v>
      </c>
      <c r="BA8" s="40">
        <f t="shared" si="11"/>
        <v>0</v>
      </c>
      <c r="BB8" s="40">
        <f t="shared" si="11"/>
        <v>0</v>
      </c>
      <c r="BC8" s="4">
        <f t="shared" si="5"/>
        <v>12</v>
      </c>
      <c r="BD8" s="15"/>
    </row>
    <row r="9" spans="1:56">
      <c r="A9" s="53"/>
      <c r="B9" s="50" t="s">
        <v>199</v>
      </c>
      <c r="C9" s="43">
        <f t="shared" ref="C9:AH9" si="12">SUMIFS(Total_Widget_Sales,Staff,"="&amp;$A$8,Week,C$3)</f>
        <v>2300</v>
      </c>
      <c r="D9" s="41">
        <f t="shared" si="12"/>
        <v>3100</v>
      </c>
      <c r="E9" s="41">
        <f t="shared" si="12"/>
        <v>5000</v>
      </c>
      <c r="F9" s="41">
        <f t="shared" si="12"/>
        <v>4600</v>
      </c>
      <c r="G9" s="41">
        <f t="shared" si="12"/>
        <v>0</v>
      </c>
      <c r="H9" s="41">
        <f t="shared" si="12"/>
        <v>7900</v>
      </c>
      <c r="I9" s="41">
        <f t="shared" si="12"/>
        <v>5700</v>
      </c>
      <c r="J9" s="41">
        <f t="shared" si="12"/>
        <v>5050</v>
      </c>
      <c r="K9" s="41">
        <f t="shared" si="12"/>
        <v>5100</v>
      </c>
      <c r="L9" s="41">
        <f t="shared" si="12"/>
        <v>0</v>
      </c>
      <c r="M9" s="41">
        <f t="shared" si="12"/>
        <v>0</v>
      </c>
      <c r="N9" s="41">
        <f t="shared" si="12"/>
        <v>0</v>
      </c>
      <c r="O9" s="41">
        <f t="shared" si="12"/>
        <v>0</v>
      </c>
      <c r="P9" s="41">
        <f t="shared" si="12"/>
        <v>0</v>
      </c>
      <c r="Q9" s="41">
        <f t="shared" si="12"/>
        <v>0</v>
      </c>
      <c r="R9" s="41">
        <f t="shared" si="12"/>
        <v>0</v>
      </c>
      <c r="S9" s="41">
        <f t="shared" si="12"/>
        <v>0</v>
      </c>
      <c r="T9" s="41">
        <f t="shared" si="12"/>
        <v>0</v>
      </c>
      <c r="U9" s="41">
        <f t="shared" si="12"/>
        <v>0</v>
      </c>
      <c r="V9" s="41">
        <f t="shared" si="12"/>
        <v>0</v>
      </c>
      <c r="W9" s="41">
        <f t="shared" si="12"/>
        <v>0</v>
      </c>
      <c r="X9" s="41">
        <f t="shared" si="12"/>
        <v>0</v>
      </c>
      <c r="Y9" s="41">
        <f t="shared" si="12"/>
        <v>0</v>
      </c>
      <c r="Z9" s="41">
        <f t="shared" si="12"/>
        <v>0</v>
      </c>
      <c r="AA9" s="41">
        <f t="shared" si="12"/>
        <v>0</v>
      </c>
      <c r="AB9" s="41">
        <f t="shared" si="12"/>
        <v>0</v>
      </c>
      <c r="AC9" s="41">
        <f t="shared" si="12"/>
        <v>0</v>
      </c>
      <c r="AD9" s="41">
        <f t="shared" si="12"/>
        <v>0</v>
      </c>
      <c r="AE9" s="41">
        <f t="shared" si="12"/>
        <v>0</v>
      </c>
      <c r="AF9" s="41">
        <f t="shared" si="12"/>
        <v>0</v>
      </c>
      <c r="AG9" s="41">
        <f t="shared" si="12"/>
        <v>0</v>
      </c>
      <c r="AH9" s="41">
        <f t="shared" si="12"/>
        <v>0</v>
      </c>
      <c r="AI9" s="41">
        <f t="shared" ref="AI9:BB9" si="13">SUMIFS(Total_Widget_Sales,Staff,"="&amp;$A$8,Week,AI$3)</f>
        <v>0</v>
      </c>
      <c r="AJ9" s="41">
        <f t="shared" si="13"/>
        <v>0</v>
      </c>
      <c r="AK9" s="41">
        <f t="shared" si="13"/>
        <v>0</v>
      </c>
      <c r="AL9" s="41">
        <f t="shared" si="13"/>
        <v>0</v>
      </c>
      <c r="AM9" s="41">
        <f t="shared" si="13"/>
        <v>0</v>
      </c>
      <c r="AN9" s="41">
        <f t="shared" si="13"/>
        <v>0</v>
      </c>
      <c r="AO9" s="41">
        <f t="shared" si="13"/>
        <v>0</v>
      </c>
      <c r="AP9" s="41">
        <f t="shared" si="13"/>
        <v>0</v>
      </c>
      <c r="AQ9" s="41">
        <f t="shared" si="13"/>
        <v>0</v>
      </c>
      <c r="AR9" s="41">
        <f t="shared" si="13"/>
        <v>0</v>
      </c>
      <c r="AS9" s="41">
        <f t="shared" si="13"/>
        <v>0</v>
      </c>
      <c r="AT9" s="41">
        <f t="shared" si="13"/>
        <v>0</v>
      </c>
      <c r="AU9" s="41">
        <f t="shared" si="13"/>
        <v>0</v>
      </c>
      <c r="AV9" s="41">
        <f t="shared" si="13"/>
        <v>0</v>
      </c>
      <c r="AW9" s="41">
        <f t="shared" si="13"/>
        <v>0</v>
      </c>
      <c r="AX9" s="41">
        <f t="shared" si="13"/>
        <v>0</v>
      </c>
      <c r="AY9" s="41">
        <f t="shared" si="13"/>
        <v>0</v>
      </c>
      <c r="AZ9" s="41">
        <f t="shared" si="13"/>
        <v>0</v>
      </c>
      <c r="BA9" s="41">
        <f t="shared" si="13"/>
        <v>0</v>
      </c>
      <c r="BB9" s="41">
        <f t="shared" si="13"/>
        <v>0</v>
      </c>
      <c r="BC9" s="5">
        <f t="shared" si="5"/>
        <v>38750</v>
      </c>
      <c r="BD9" s="15"/>
    </row>
    <row r="10" spans="1:56">
      <c r="A10" s="53"/>
      <c r="B10" s="50" t="s">
        <v>200</v>
      </c>
      <c r="C10" s="43">
        <f t="shared" ref="C10:AH10" si="14">SUMIFS(Insurance_Sales,Staff,"="&amp;$A$8,Week,C$3)</f>
        <v>100</v>
      </c>
      <c r="D10" s="41">
        <f t="shared" si="14"/>
        <v>100</v>
      </c>
      <c r="E10" s="41">
        <f t="shared" si="14"/>
        <v>200</v>
      </c>
      <c r="F10" s="41">
        <f t="shared" si="14"/>
        <v>0</v>
      </c>
      <c r="G10" s="41">
        <f t="shared" si="14"/>
        <v>0</v>
      </c>
      <c r="H10" s="41">
        <f t="shared" si="14"/>
        <v>0</v>
      </c>
      <c r="I10" s="41">
        <f t="shared" si="14"/>
        <v>0</v>
      </c>
      <c r="J10" s="41">
        <f t="shared" si="14"/>
        <v>0</v>
      </c>
      <c r="K10" s="41">
        <f t="shared" si="14"/>
        <v>0</v>
      </c>
      <c r="L10" s="41">
        <f t="shared" si="14"/>
        <v>0</v>
      </c>
      <c r="M10" s="41">
        <f t="shared" si="14"/>
        <v>0</v>
      </c>
      <c r="N10" s="41">
        <f t="shared" si="14"/>
        <v>0</v>
      </c>
      <c r="O10" s="41">
        <f t="shared" si="14"/>
        <v>0</v>
      </c>
      <c r="P10" s="41">
        <f t="shared" si="14"/>
        <v>0</v>
      </c>
      <c r="Q10" s="41">
        <f t="shared" si="14"/>
        <v>0</v>
      </c>
      <c r="R10" s="41">
        <f t="shared" si="14"/>
        <v>0</v>
      </c>
      <c r="S10" s="41">
        <f t="shared" si="14"/>
        <v>0</v>
      </c>
      <c r="T10" s="41">
        <f t="shared" si="14"/>
        <v>0</v>
      </c>
      <c r="U10" s="41">
        <f t="shared" si="14"/>
        <v>0</v>
      </c>
      <c r="V10" s="41">
        <f t="shared" si="14"/>
        <v>0</v>
      </c>
      <c r="W10" s="41">
        <f t="shared" si="14"/>
        <v>0</v>
      </c>
      <c r="X10" s="41">
        <f t="shared" si="14"/>
        <v>0</v>
      </c>
      <c r="Y10" s="41">
        <f t="shared" si="14"/>
        <v>0</v>
      </c>
      <c r="Z10" s="41">
        <f t="shared" si="14"/>
        <v>0</v>
      </c>
      <c r="AA10" s="41">
        <f t="shared" si="14"/>
        <v>0</v>
      </c>
      <c r="AB10" s="41">
        <f t="shared" si="14"/>
        <v>0</v>
      </c>
      <c r="AC10" s="41">
        <f t="shared" si="14"/>
        <v>0</v>
      </c>
      <c r="AD10" s="41">
        <f t="shared" si="14"/>
        <v>0</v>
      </c>
      <c r="AE10" s="41">
        <f t="shared" si="14"/>
        <v>0</v>
      </c>
      <c r="AF10" s="41">
        <f t="shared" si="14"/>
        <v>0</v>
      </c>
      <c r="AG10" s="41">
        <f t="shared" si="14"/>
        <v>0</v>
      </c>
      <c r="AH10" s="41">
        <f t="shared" si="14"/>
        <v>0</v>
      </c>
      <c r="AI10" s="41">
        <f t="shared" ref="AI10:BB10" si="15">SUMIFS(Insurance_Sales,Staff,"="&amp;$A$8,Week,AI$3)</f>
        <v>0</v>
      </c>
      <c r="AJ10" s="41">
        <f t="shared" si="15"/>
        <v>0</v>
      </c>
      <c r="AK10" s="41">
        <f t="shared" si="15"/>
        <v>0</v>
      </c>
      <c r="AL10" s="41">
        <f t="shared" si="15"/>
        <v>0</v>
      </c>
      <c r="AM10" s="41">
        <f t="shared" si="15"/>
        <v>0</v>
      </c>
      <c r="AN10" s="41">
        <f t="shared" si="15"/>
        <v>0</v>
      </c>
      <c r="AO10" s="41">
        <f t="shared" si="15"/>
        <v>0</v>
      </c>
      <c r="AP10" s="41">
        <f t="shared" si="15"/>
        <v>0</v>
      </c>
      <c r="AQ10" s="41">
        <f t="shared" si="15"/>
        <v>0</v>
      </c>
      <c r="AR10" s="41">
        <f t="shared" si="15"/>
        <v>0</v>
      </c>
      <c r="AS10" s="41">
        <f t="shared" si="15"/>
        <v>0</v>
      </c>
      <c r="AT10" s="41">
        <f t="shared" si="15"/>
        <v>0</v>
      </c>
      <c r="AU10" s="41">
        <f t="shared" si="15"/>
        <v>0</v>
      </c>
      <c r="AV10" s="41">
        <f t="shared" si="15"/>
        <v>0</v>
      </c>
      <c r="AW10" s="41">
        <f t="shared" si="15"/>
        <v>0</v>
      </c>
      <c r="AX10" s="41">
        <f t="shared" si="15"/>
        <v>0</v>
      </c>
      <c r="AY10" s="41">
        <f t="shared" si="15"/>
        <v>0</v>
      </c>
      <c r="AZ10" s="41">
        <f t="shared" si="15"/>
        <v>0</v>
      </c>
      <c r="BA10" s="41">
        <f t="shared" si="15"/>
        <v>0</v>
      </c>
      <c r="BB10" s="41">
        <f t="shared" si="15"/>
        <v>0</v>
      </c>
      <c r="BC10" s="5">
        <f t="shared" si="5"/>
        <v>400</v>
      </c>
      <c r="BD10" s="15"/>
    </row>
    <row r="11" spans="1:56">
      <c r="A11" s="54"/>
      <c r="B11" s="51" t="s">
        <v>15</v>
      </c>
      <c r="C11" s="44">
        <f t="shared" ref="C11:AH11" si="16">SUMIFS(Total_Sales,Staff,"="&amp;$A$8,Week,C$3)</f>
        <v>2400</v>
      </c>
      <c r="D11" s="10">
        <f t="shared" si="16"/>
        <v>3200</v>
      </c>
      <c r="E11" s="10">
        <f t="shared" si="16"/>
        <v>5200</v>
      </c>
      <c r="F11" s="10">
        <f t="shared" si="16"/>
        <v>4600</v>
      </c>
      <c r="G11" s="10">
        <f t="shared" si="16"/>
        <v>0</v>
      </c>
      <c r="H11" s="10">
        <f t="shared" si="16"/>
        <v>7900</v>
      </c>
      <c r="I11" s="10">
        <f t="shared" si="16"/>
        <v>5700</v>
      </c>
      <c r="J11" s="10">
        <f t="shared" si="16"/>
        <v>5050</v>
      </c>
      <c r="K11" s="10">
        <f t="shared" si="16"/>
        <v>5100</v>
      </c>
      <c r="L11" s="10">
        <f t="shared" si="16"/>
        <v>0</v>
      </c>
      <c r="M11" s="10">
        <f t="shared" si="16"/>
        <v>0</v>
      </c>
      <c r="N11" s="10">
        <f t="shared" si="16"/>
        <v>0</v>
      </c>
      <c r="O11" s="10">
        <f t="shared" si="16"/>
        <v>0</v>
      </c>
      <c r="P11" s="10">
        <f t="shared" si="16"/>
        <v>0</v>
      </c>
      <c r="Q11" s="10">
        <f t="shared" si="16"/>
        <v>0</v>
      </c>
      <c r="R11" s="10">
        <f t="shared" si="16"/>
        <v>0</v>
      </c>
      <c r="S11" s="10">
        <f t="shared" si="16"/>
        <v>0</v>
      </c>
      <c r="T11" s="10">
        <f t="shared" si="16"/>
        <v>0</v>
      </c>
      <c r="U11" s="10">
        <f t="shared" si="16"/>
        <v>0</v>
      </c>
      <c r="V11" s="10">
        <f t="shared" si="16"/>
        <v>0</v>
      </c>
      <c r="W11" s="10">
        <f t="shared" si="16"/>
        <v>0</v>
      </c>
      <c r="X11" s="10">
        <f t="shared" si="16"/>
        <v>0</v>
      </c>
      <c r="Y11" s="10">
        <f t="shared" si="16"/>
        <v>0</v>
      </c>
      <c r="Z11" s="10">
        <f t="shared" si="16"/>
        <v>0</v>
      </c>
      <c r="AA11" s="10">
        <f t="shared" si="16"/>
        <v>0</v>
      </c>
      <c r="AB11" s="10">
        <f t="shared" si="16"/>
        <v>0</v>
      </c>
      <c r="AC11" s="10">
        <f t="shared" si="16"/>
        <v>0</v>
      </c>
      <c r="AD11" s="10">
        <f t="shared" si="16"/>
        <v>0</v>
      </c>
      <c r="AE11" s="10">
        <f t="shared" si="16"/>
        <v>0</v>
      </c>
      <c r="AF11" s="10">
        <f t="shared" si="16"/>
        <v>0</v>
      </c>
      <c r="AG11" s="10">
        <f t="shared" si="16"/>
        <v>0</v>
      </c>
      <c r="AH11" s="10">
        <f t="shared" si="16"/>
        <v>0</v>
      </c>
      <c r="AI11" s="10">
        <f t="shared" ref="AI11:BB11" si="17">SUMIFS(Total_Sales,Staff,"="&amp;$A$8,Week,AI$3)</f>
        <v>0</v>
      </c>
      <c r="AJ11" s="10">
        <f t="shared" si="17"/>
        <v>0</v>
      </c>
      <c r="AK11" s="10">
        <f t="shared" si="17"/>
        <v>0</v>
      </c>
      <c r="AL11" s="10">
        <f t="shared" si="17"/>
        <v>0</v>
      </c>
      <c r="AM11" s="10">
        <f t="shared" si="17"/>
        <v>0</v>
      </c>
      <c r="AN11" s="10">
        <f t="shared" si="17"/>
        <v>0</v>
      </c>
      <c r="AO11" s="10">
        <f t="shared" si="17"/>
        <v>0</v>
      </c>
      <c r="AP11" s="10">
        <f t="shared" si="17"/>
        <v>0</v>
      </c>
      <c r="AQ11" s="10">
        <f t="shared" si="17"/>
        <v>0</v>
      </c>
      <c r="AR11" s="10">
        <f t="shared" si="17"/>
        <v>0</v>
      </c>
      <c r="AS11" s="10">
        <f t="shared" si="17"/>
        <v>0</v>
      </c>
      <c r="AT11" s="10">
        <f t="shared" si="17"/>
        <v>0</v>
      </c>
      <c r="AU11" s="10">
        <f t="shared" si="17"/>
        <v>0</v>
      </c>
      <c r="AV11" s="10">
        <f t="shared" si="17"/>
        <v>0</v>
      </c>
      <c r="AW11" s="10">
        <f t="shared" si="17"/>
        <v>0</v>
      </c>
      <c r="AX11" s="10">
        <f t="shared" si="17"/>
        <v>0</v>
      </c>
      <c r="AY11" s="10">
        <f t="shared" si="17"/>
        <v>0</v>
      </c>
      <c r="AZ11" s="10">
        <f t="shared" si="17"/>
        <v>0</v>
      </c>
      <c r="BA11" s="10">
        <f t="shared" si="17"/>
        <v>0</v>
      </c>
      <c r="BB11" s="10">
        <f t="shared" si="17"/>
        <v>0</v>
      </c>
      <c r="BC11" s="6">
        <f t="shared" si="5"/>
        <v>39150</v>
      </c>
      <c r="BD11" s="15"/>
    </row>
    <row r="12" spans="1:56">
      <c r="A12" s="113" t="s">
        <v>6</v>
      </c>
      <c r="B12" s="49" t="s">
        <v>198</v>
      </c>
      <c r="C12" s="42">
        <f t="shared" ref="C12:AH12" si="18">COUNTIFS(Staff,$A$12,Week,C$3)</f>
        <v>1</v>
      </c>
      <c r="D12" s="40">
        <f t="shared" si="18"/>
        <v>1</v>
      </c>
      <c r="E12" s="40">
        <f t="shared" si="18"/>
        <v>1</v>
      </c>
      <c r="F12" s="40">
        <f t="shared" si="18"/>
        <v>1</v>
      </c>
      <c r="G12" s="40">
        <f t="shared" si="18"/>
        <v>1</v>
      </c>
      <c r="H12" s="40">
        <f t="shared" si="18"/>
        <v>1</v>
      </c>
      <c r="I12" s="40">
        <f t="shared" si="18"/>
        <v>1</v>
      </c>
      <c r="J12" s="40">
        <f t="shared" si="18"/>
        <v>2</v>
      </c>
      <c r="K12" s="40">
        <f t="shared" si="18"/>
        <v>2</v>
      </c>
      <c r="L12" s="40">
        <f t="shared" si="18"/>
        <v>1</v>
      </c>
      <c r="M12" s="40">
        <f t="shared" si="18"/>
        <v>0</v>
      </c>
      <c r="N12" s="40">
        <f t="shared" si="18"/>
        <v>0</v>
      </c>
      <c r="O12" s="40">
        <f t="shared" si="18"/>
        <v>0</v>
      </c>
      <c r="P12" s="40">
        <f t="shared" si="18"/>
        <v>0</v>
      </c>
      <c r="Q12" s="40">
        <f t="shared" si="18"/>
        <v>0</v>
      </c>
      <c r="R12" s="40">
        <f t="shared" si="18"/>
        <v>0</v>
      </c>
      <c r="S12" s="40">
        <f t="shared" si="18"/>
        <v>0</v>
      </c>
      <c r="T12" s="40">
        <f t="shared" si="18"/>
        <v>0</v>
      </c>
      <c r="U12" s="40">
        <f t="shared" si="18"/>
        <v>0</v>
      </c>
      <c r="V12" s="40">
        <f t="shared" si="18"/>
        <v>0</v>
      </c>
      <c r="W12" s="40">
        <f t="shared" si="18"/>
        <v>0</v>
      </c>
      <c r="X12" s="40">
        <f t="shared" si="18"/>
        <v>0</v>
      </c>
      <c r="Y12" s="40">
        <f t="shared" si="18"/>
        <v>0</v>
      </c>
      <c r="Z12" s="40">
        <f t="shared" si="18"/>
        <v>0</v>
      </c>
      <c r="AA12" s="40">
        <f t="shared" si="18"/>
        <v>0</v>
      </c>
      <c r="AB12" s="40">
        <f t="shared" si="18"/>
        <v>0</v>
      </c>
      <c r="AC12" s="40">
        <f t="shared" si="18"/>
        <v>0</v>
      </c>
      <c r="AD12" s="40">
        <f t="shared" si="18"/>
        <v>0</v>
      </c>
      <c r="AE12" s="40">
        <f t="shared" si="18"/>
        <v>0</v>
      </c>
      <c r="AF12" s="40">
        <f t="shared" si="18"/>
        <v>0</v>
      </c>
      <c r="AG12" s="40">
        <f t="shared" si="18"/>
        <v>0</v>
      </c>
      <c r="AH12" s="40">
        <f t="shared" si="18"/>
        <v>0</v>
      </c>
      <c r="AI12" s="40">
        <f t="shared" ref="AI12:BB12" si="19">COUNTIFS(Staff,$A$12,Week,AI$3)</f>
        <v>0</v>
      </c>
      <c r="AJ12" s="40">
        <f t="shared" si="19"/>
        <v>0</v>
      </c>
      <c r="AK12" s="40">
        <f t="shared" si="19"/>
        <v>0</v>
      </c>
      <c r="AL12" s="40">
        <f t="shared" si="19"/>
        <v>0</v>
      </c>
      <c r="AM12" s="40">
        <f t="shared" si="19"/>
        <v>0</v>
      </c>
      <c r="AN12" s="40">
        <f t="shared" si="19"/>
        <v>0</v>
      </c>
      <c r="AO12" s="40">
        <f t="shared" si="19"/>
        <v>0</v>
      </c>
      <c r="AP12" s="40">
        <f t="shared" si="19"/>
        <v>0</v>
      </c>
      <c r="AQ12" s="40">
        <f t="shared" si="19"/>
        <v>0</v>
      </c>
      <c r="AR12" s="40">
        <f t="shared" si="19"/>
        <v>0</v>
      </c>
      <c r="AS12" s="40">
        <f t="shared" si="19"/>
        <v>0</v>
      </c>
      <c r="AT12" s="40">
        <f t="shared" si="19"/>
        <v>0</v>
      </c>
      <c r="AU12" s="40">
        <f t="shared" si="19"/>
        <v>0</v>
      </c>
      <c r="AV12" s="40">
        <f t="shared" si="19"/>
        <v>0</v>
      </c>
      <c r="AW12" s="40">
        <f t="shared" si="19"/>
        <v>0</v>
      </c>
      <c r="AX12" s="40">
        <f t="shared" si="19"/>
        <v>0</v>
      </c>
      <c r="AY12" s="40">
        <f t="shared" si="19"/>
        <v>0</v>
      </c>
      <c r="AZ12" s="40">
        <f t="shared" si="19"/>
        <v>0</v>
      </c>
      <c r="BA12" s="40">
        <f t="shared" si="19"/>
        <v>0</v>
      </c>
      <c r="BB12" s="40">
        <f t="shared" si="19"/>
        <v>0</v>
      </c>
      <c r="BC12" s="4">
        <f t="shared" si="5"/>
        <v>12</v>
      </c>
      <c r="BD12" s="15"/>
    </row>
    <row r="13" spans="1:56">
      <c r="A13" s="114"/>
      <c r="B13" s="50" t="s">
        <v>199</v>
      </c>
      <c r="C13" s="43">
        <f t="shared" ref="C13:AH13" si="20">SUMIFS(Total_Widget_Sales,Staff,"="&amp;$A$12,Week,C$3)</f>
        <v>1000</v>
      </c>
      <c r="D13" s="41">
        <f t="shared" si="20"/>
        <v>2600</v>
      </c>
      <c r="E13" s="41">
        <f t="shared" si="20"/>
        <v>3100</v>
      </c>
      <c r="F13" s="41">
        <f t="shared" si="20"/>
        <v>4500</v>
      </c>
      <c r="G13" s="41">
        <f t="shared" si="20"/>
        <v>3600</v>
      </c>
      <c r="H13" s="41">
        <f t="shared" si="20"/>
        <v>4500</v>
      </c>
      <c r="I13" s="41">
        <f t="shared" si="20"/>
        <v>4400</v>
      </c>
      <c r="J13" s="41">
        <f t="shared" si="20"/>
        <v>9000</v>
      </c>
      <c r="K13" s="41">
        <f t="shared" si="20"/>
        <v>8400</v>
      </c>
      <c r="L13" s="41">
        <f t="shared" si="20"/>
        <v>3300</v>
      </c>
      <c r="M13" s="41">
        <f t="shared" si="20"/>
        <v>0</v>
      </c>
      <c r="N13" s="41">
        <f t="shared" si="20"/>
        <v>0</v>
      </c>
      <c r="O13" s="41">
        <f t="shared" si="20"/>
        <v>0</v>
      </c>
      <c r="P13" s="41">
        <f t="shared" si="20"/>
        <v>0</v>
      </c>
      <c r="Q13" s="41">
        <f t="shared" si="20"/>
        <v>0</v>
      </c>
      <c r="R13" s="41">
        <f t="shared" si="20"/>
        <v>0</v>
      </c>
      <c r="S13" s="41">
        <f t="shared" si="20"/>
        <v>0</v>
      </c>
      <c r="T13" s="41">
        <f t="shared" si="20"/>
        <v>0</v>
      </c>
      <c r="U13" s="41">
        <f t="shared" si="20"/>
        <v>0</v>
      </c>
      <c r="V13" s="41">
        <f t="shared" si="20"/>
        <v>0</v>
      </c>
      <c r="W13" s="41">
        <f t="shared" si="20"/>
        <v>0</v>
      </c>
      <c r="X13" s="41">
        <f t="shared" si="20"/>
        <v>0</v>
      </c>
      <c r="Y13" s="41">
        <f t="shared" si="20"/>
        <v>0</v>
      </c>
      <c r="Z13" s="41">
        <f t="shared" si="20"/>
        <v>0</v>
      </c>
      <c r="AA13" s="41">
        <f t="shared" si="20"/>
        <v>0</v>
      </c>
      <c r="AB13" s="41">
        <f t="shared" si="20"/>
        <v>0</v>
      </c>
      <c r="AC13" s="41">
        <f t="shared" si="20"/>
        <v>0</v>
      </c>
      <c r="AD13" s="41">
        <f t="shared" si="20"/>
        <v>0</v>
      </c>
      <c r="AE13" s="41">
        <f t="shared" si="20"/>
        <v>0</v>
      </c>
      <c r="AF13" s="41">
        <f t="shared" si="20"/>
        <v>0</v>
      </c>
      <c r="AG13" s="41">
        <f t="shared" si="20"/>
        <v>0</v>
      </c>
      <c r="AH13" s="41">
        <f t="shared" si="20"/>
        <v>0</v>
      </c>
      <c r="AI13" s="41">
        <f t="shared" ref="AI13:BB13" si="21">SUMIFS(Total_Widget_Sales,Staff,"="&amp;$A$12,Week,AI$3)</f>
        <v>0</v>
      </c>
      <c r="AJ13" s="41">
        <f t="shared" si="21"/>
        <v>0</v>
      </c>
      <c r="AK13" s="41">
        <f t="shared" si="21"/>
        <v>0</v>
      </c>
      <c r="AL13" s="41">
        <f t="shared" si="21"/>
        <v>0</v>
      </c>
      <c r="AM13" s="41">
        <f t="shared" si="21"/>
        <v>0</v>
      </c>
      <c r="AN13" s="41">
        <f t="shared" si="21"/>
        <v>0</v>
      </c>
      <c r="AO13" s="41">
        <f t="shared" si="21"/>
        <v>0</v>
      </c>
      <c r="AP13" s="41">
        <f t="shared" si="21"/>
        <v>0</v>
      </c>
      <c r="AQ13" s="41">
        <f t="shared" si="21"/>
        <v>0</v>
      </c>
      <c r="AR13" s="41">
        <f t="shared" si="21"/>
        <v>0</v>
      </c>
      <c r="AS13" s="41">
        <f t="shared" si="21"/>
        <v>0</v>
      </c>
      <c r="AT13" s="41">
        <f t="shared" si="21"/>
        <v>0</v>
      </c>
      <c r="AU13" s="41">
        <f t="shared" si="21"/>
        <v>0</v>
      </c>
      <c r="AV13" s="41">
        <f t="shared" si="21"/>
        <v>0</v>
      </c>
      <c r="AW13" s="41">
        <f t="shared" si="21"/>
        <v>0</v>
      </c>
      <c r="AX13" s="41">
        <f t="shared" si="21"/>
        <v>0</v>
      </c>
      <c r="AY13" s="41">
        <f t="shared" si="21"/>
        <v>0</v>
      </c>
      <c r="AZ13" s="41">
        <f t="shared" si="21"/>
        <v>0</v>
      </c>
      <c r="BA13" s="41">
        <f t="shared" si="21"/>
        <v>0</v>
      </c>
      <c r="BB13" s="41">
        <f t="shared" si="21"/>
        <v>0</v>
      </c>
      <c r="BC13" s="5">
        <f t="shared" si="5"/>
        <v>44400</v>
      </c>
      <c r="BD13" s="15"/>
    </row>
    <row r="14" spans="1:56">
      <c r="A14" s="114"/>
      <c r="B14" s="50" t="s">
        <v>200</v>
      </c>
      <c r="C14" s="43">
        <f t="shared" ref="C14:AH14" si="22">SUMIFS(Insurance_Sales,Staff,"="&amp;$A$12,Week,C$3)</f>
        <v>100</v>
      </c>
      <c r="D14" s="41">
        <f t="shared" si="22"/>
        <v>100</v>
      </c>
      <c r="E14" s="41">
        <f t="shared" si="22"/>
        <v>0</v>
      </c>
      <c r="F14" s="41">
        <f t="shared" si="22"/>
        <v>0</v>
      </c>
      <c r="G14" s="41">
        <f t="shared" si="22"/>
        <v>0</v>
      </c>
      <c r="H14" s="41">
        <f t="shared" si="22"/>
        <v>0</v>
      </c>
      <c r="I14" s="41">
        <f t="shared" si="22"/>
        <v>200</v>
      </c>
      <c r="J14" s="41">
        <f t="shared" si="22"/>
        <v>0</v>
      </c>
      <c r="K14" s="41">
        <f t="shared" si="22"/>
        <v>0</v>
      </c>
      <c r="L14" s="41">
        <f t="shared" si="22"/>
        <v>0</v>
      </c>
      <c r="M14" s="41">
        <f t="shared" si="22"/>
        <v>0</v>
      </c>
      <c r="N14" s="41">
        <f t="shared" si="22"/>
        <v>0</v>
      </c>
      <c r="O14" s="41">
        <f t="shared" si="22"/>
        <v>0</v>
      </c>
      <c r="P14" s="41">
        <f t="shared" si="22"/>
        <v>0</v>
      </c>
      <c r="Q14" s="41">
        <f t="shared" si="22"/>
        <v>0</v>
      </c>
      <c r="R14" s="41">
        <f t="shared" si="22"/>
        <v>0</v>
      </c>
      <c r="S14" s="41">
        <f t="shared" si="22"/>
        <v>0</v>
      </c>
      <c r="T14" s="41">
        <f t="shared" si="22"/>
        <v>0</v>
      </c>
      <c r="U14" s="41">
        <f t="shared" si="22"/>
        <v>0</v>
      </c>
      <c r="V14" s="41">
        <f t="shared" si="22"/>
        <v>0</v>
      </c>
      <c r="W14" s="41">
        <f t="shared" si="22"/>
        <v>0</v>
      </c>
      <c r="X14" s="41">
        <f t="shared" si="22"/>
        <v>0</v>
      </c>
      <c r="Y14" s="41">
        <f t="shared" si="22"/>
        <v>0</v>
      </c>
      <c r="Z14" s="41">
        <f t="shared" si="22"/>
        <v>0</v>
      </c>
      <c r="AA14" s="41">
        <f t="shared" si="22"/>
        <v>0</v>
      </c>
      <c r="AB14" s="41">
        <f t="shared" si="22"/>
        <v>0</v>
      </c>
      <c r="AC14" s="41">
        <f t="shared" si="22"/>
        <v>0</v>
      </c>
      <c r="AD14" s="41">
        <f t="shared" si="22"/>
        <v>0</v>
      </c>
      <c r="AE14" s="41">
        <f t="shared" si="22"/>
        <v>0</v>
      </c>
      <c r="AF14" s="41">
        <f t="shared" si="22"/>
        <v>0</v>
      </c>
      <c r="AG14" s="41">
        <f t="shared" si="22"/>
        <v>0</v>
      </c>
      <c r="AH14" s="41">
        <f t="shared" si="22"/>
        <v>0</v>
      </c>
      <c r="AI14" s="41">
        <f t="shared" ref="AI14:BB14" si="23">SUMIFS(Insurance_Sales,Staff,"="&amp;$A$12,Week,AI$3)</f>
        <v>0</v>
      </c>
      <c r="AJ14" s="41">
        <f t="shared" si="23"/>
        <v>0</v>
      </c>
      <c r="AK14" s="41">
        <f t="shared" si="23"/>
        <v>0</v>
      </c>
      <c r="AL14" s="41">
        <f t="shared" si="23"/>
        <v>0</v>
      </c>
      <c r="AM14" s="41">
        <f t="shared" si="23"/>
        <v>0</v>
      </c>
      <c r="AN14" s="41">
        <f t="shared" si="23"/>
        <v>0</v>
      </c>
      <c r="AO14" s="41">
        <f t="shared" si="23"/>
        <v>0</v>
      </c>
      <c r="AP14" s="41">
        <f t="shared" si="23"/>
        <v>0</v>
      </c>
      <c r="AQ14" s="41">
        <f t="shared" si="23"/>
        <v>0</v>
      </c>
      <c r="AR14" s="41">
        <f t="shared" si="23"/>
        <v>0</v>
      </c>
      <c r="AS14" s="41">
        <f t="shared" si="23"/>
        <v>0</v>
      </c>
      <c r="AT14" s="41">
        <f t="shared" si="23"/>
        <v>0</v>
      </c>
      <c r="AU14" s="41">
        <f t="shared" si="23"/>
        <v>0</v>
      </c>
      <c r="AV14" s="41">
        <f t="shared" si="23"/>
        <v>0</v>
      </c>
      <c r="AW14" s="41">
        <f t="shared" si="23"/>
        <v>0</v>
      </c>
      <c r="AX14" s="41">
        <f t="shared" si="23"/>
        <v>0</v>
      </c>
      <c r="AY14" s="41">
        <f t="shared" si="23"/>
        <v>0</v>
      </c>
      <c r="AZ14" s="41">
        <f t="shared" si="23"/>
        <v>0</v>
      </c>
      <c r="BA14" s="41">
        <f t="shared" si="23"/>
        <v>0</v>
      </c>
      <c r="BB14" s="41">
        <f t="shared" si="23"/>
        <v>0</v>
      </c>
      <c r="BC14" s="5">
        <f t="shared" si="5"/>
        <v>400</v>
      </c>
      <c r="BD14" s="15"/>
    </row>
    <row r="15" spans="1:56">
      <c r="A15" s="115"/>
      <c r="B15" s="51" t="s">
        <v>15</v>
      </c>
      <c r="C15" s="44">
        <f t="shared" ref="C15:AH15" si="24">SUMIFS(Total_Sales,Staff,"="&amp;$A$12,Week,C$3)</f>
        <v>1100</v>
      </c>
      <c r="D15" s="10">
        <f t="shared" si="24"/>
        <v>2700</v>
      </c>
      <c r="E15" s="10">
        <f t="shared" si="24"/>
        <v>3100</v>
      </c>
      <c r="F15" s="10">
        <f t="shared" si="24"/>
        <v>4500</v>
      </c>
      <c r="G15" s="10">
        <f t="shared" si="24"/>
        <v>3600</v>
      </c>
      <c r="H15" s="10">
        <f t="shared" si="24"/>
        <v>4500</v>
      </c>
      <c r="I15" s="10">
        <f t="shared" si="24"/>
        <v>4600</v>
      </c>
      <c r="J15" s="10">
        <f t="shared" si="24"/>
        <v>9000</v>
      </c>
      <c r="K15" s="10">
        <f t="shared" si="24"/>
        <v>8400</v>
      </c>
      <c r="L15" s="10">
        <f t="shared" si="24"/>
        <v>3300</v>
      </c>
      <c r="M15" s="10">
        <f t="shared" si="24"/>
        <v>0</v>
      </c>
      <c r="N15" s="10">
        <f t="shared" si="24"/>
        <v>0</v>
      </c>
      <c r="O15" s="10">
        <f t="shared" si="24"/>
        <v>0</v>
      </c>
      <c r="P15" s="10">
        <f t="shared" si="24"/>
        <v>0</v>
      </c>
      <c r="Q15" s="10">
        <f t="shared" si="24"/>
        <v>0</v>
      </c>
      <c r="R15" s="10">
        <f t="shared" si="24"/>
        <v>0</v>
      </c>
      <c r="S15" s="10">
        <f t="shared" si="24"/>
        <v>0</v>
      </c>
      <c r="T15" s="10">
        <f t="shared" si="24"/>
        <v>0</v>
      </c>
      <c r="U15" s="10">
        <f t="shared" si="24"/>
        <v>0</v>
      </c>
      <c r="V15" s="10">
        <f t="shared" si="24"/>
        <v>0</v>
      </c>
      <c r="W15" s="10">
        <f t="shared" si="24"/>
        <v>0</v>
      </c>
      <c r="X15" s="10">
        <f t="shared" si="24"/>
        <v>0</v>
      </c>
      <c r="Y15" s="10">
        <f t="shared" si="24"/>
        <v>0</v>
      </c>
      <c r="Z15" s="10">
        <f t="shared" si="24"/>
        <v>0</v>
      </c>
      <c r="AA15" s="10">
        <f t="shared" si="24"/>
        <v>0</v>
      </c>
      <c r="AB15" s="10">
        <f t="shared" si="24"/>
        <v>0</v>
      </c>
      <c r="AC15" s="10">
        <f t="shared" si="24"/>
        <v>0</v>
      </c>
      <c r="AD15" s="10">
        <f t="shared" si="24"/>
        <v>0</v>
      </c>
      <c r="AE15" s="10">
        <f t="shared" si="24"/>
        <v>0</v>
      </c>
      <c r="AF15" s="10">
        <f t="shared" si="24"/>
        <v>0</v>
      </c>
      <c r="AG15" s="10">
        <f t="shared" si="24"/>
        <v>0</v>
      </c>
      <c r="AH15" s="10">
        <f t="shared" si="24"/>
        <v>0</v>
      </c>
      <c r="AI15" s="10">
        <f t="shared" ref="AI15:BB15" si="25">SUMIFS(Total_Sales,Staff,"="&amp;$A$12,Week,AI$3)</f>
        <v>0</v>
      </c>
      <c r="AJ15" s="10">
        <f t="shared" si="25"/>
        <v>0</v>
      </c>
      <c r="AK15" s="10">
        <f t="shared" si="25"/>
        <v>0</v>
      </c>
      <c r="AL15" s="10">
        <f t="shared" si="25"/>
        <v>0</v>
      </c>
      <c r="AM15" s="10">
        <f t="shared" si="25"/>
        <v>0</v>
      </c>
      <c r="AN15" s="10">
        <f t="shared" si="25"/>
        <v>0</v>
      </c>
      <c r="AO15" s="10">
        <f t="shared" si="25"/>
        <v>0</v>
      </c>
      <c r="AP15" s="10">
        <f t="shared" si="25"/>
        <v>0</v>
      </c>
      <c r="AQ15" s="10">
        <f t="shared" si="25"/>
        <v>0</v>
      </c>
      <c r="AR15" s="10">
        <f t="shared" si="25"/>
        <v>0</v>
      </c>
      <c r="AS15" s="10">
        <f t="shared" si="25"/>
        <v>0</v>
      </c>
      <c r="AT15" s="10">
        <f t="shared" si="25"/>
        <v>0</v>
      </c>
      <c r="AU15" s="10">
        <f t="shared" si="25"/>
        <v>0</v>
      </c>
      <c r="AV15" s="10">
        <f t="shared" si="25"/>
        <v>0</v>
      </c>
      <c r="AW15" s="10">
        <f t="shared" si="25"/>
        <v>0</v>
      </c>
      <c r="AX15" s="10">
        <f t="shared" si="25"/>
        <v>0</v>
      </c>
      <c r="AY15" s="10">
        <f t="shared" si="25"/>
        <v>0</v>
      </c>
      <c r="AZ15" s="10">
        <f t="shared" si="25"/>
        <v>0</v>
      </c>
      <c r="BA15" s="10">
        <f t="shared" si="25"/>
        <v>0</v>
      </c>
      <c r="BB15" s="10">
        <f t="shared" si="25"/>
        <v>0</v>
      </c>
      <c r="BC15" s="6">
        <f t="shared" si="5"/>
        <v>44800</v>
      </c>
      <c r="BD15" s="15"/>
    </row>
    <row r="16" spans="1:56">
      <c r="A16" s="113" t="s">
        <v>10</v>
      </c>
      <c r="B16" s="49" t="s">
        <v>198</v>
      </c>
      <c r="C16" s="42">
        <f t="shared" ref="C16:AH16" si="26">COUNTIFS(Staff,$A$16,Week,C$3)</f>
        <v>1</v>
      </c>
      <c r="D16" s="40">
        <f t="shared" si="26"/>
        <v>1</v>
      </c>
      <c r="E16" s="40">
        <f t="shared" si="26"/>
        <v>1</v>
      </c>
      <c r="F16" s="40">
        <f t="shared" si="26"/>
        <v>1</v>
      </c>
      <c r="G16" s="40">
        <f t="shared" si="26"/>
        <v>1</v>
      </c>
      <c r="H16" s="40">
        <f t="shared" si="26"/>
        <v>1</v>
      </c>
      <c r="I16" s="40">
        <f t="shared" si="26"/>
        <v>1</v>
      </c>
      <c r="J16" s="40">
        <f t="shared" si="26"/>
        <v>1</v>
      </c>
      <c r="K16" s="40">
        <f t="shared" si="26"/>
        <v>1</v>
      </c>
      <c r="L16" s="40">
        <f t="shared" si="26"/>
        <v>1</v>
      </c>
      <c r="M16" s="40">
        <f t="shared" si="26"/>
        <v>0</v>
      </c>
      <c r="N16" s="40">
        <f t="shared" si="26"/>
        <v>0</v>
      </c>
      <c r="O16" s="40">
        <f t="shared" si="26"/>
        <v>0</v>
      </c>
      <c r="P16" s="40">
        <f t="shared" si="26"/>
        <v>0</v>
      </c>
      <c r="Q16" s="40">
        <f t="shared" si="26"/>
        <v>0</v>
      </c>
      <c r="R16" s="40">
        <f t="shared" si="26"/>
        <v>0</v>
      </c>
      <c r="S16" s="40">
        <f t="shared" si="26"/>
        <v>0</v>
      </c>
      <c r="T16" s="40">
        <f t="shared" si="26"/>
        <v>0</v>
      </c>
      <c r="U16" s="40">
        <f t="shared" si="26"/>
        <v>0</v>
      </c>
      <c r="V16" s="40">
        <f t="shared" si="26"/>
        <v>0</v>
      </c>
      <c r="W16" s="40">
        <f t="shared" si="26"/>
        <v>0</v>
      </c>
      <c r="X16" s="40">
        <f t="shared" si="26"/>
        <v>0</v>
      </c>
      <c r="Y16" s="40">
        <f t="shared" si="26"/>
        <v>0</v>
      </c>
      <c r="Z16" s="40">
        <f t="shared" si="26"/>
        <v>0</v>
      </c>
      <c r="AA16" s="40">
        <f t="shared" si="26"/>
        <v>0</v>
      </c>
      <c r="AB16" s="40">
        <f t="shared" si="26"/>
        <v>0</v>
      </c>
      <c r="AC16" s="40">
        <f t="shared" si="26"/>
        <v>0</v>
      </c>
      <c r="AD16" s="40">
        <f t="shared" si="26"/>
        <v>0</v>
      </c>
      <c r="AE16" s="40">
        <f t="shared" si="26"/>
        <v>0</v>
      </c>
      <c r="AF16" s="40">
        <f t="shared" si="26"/>
        <v>0</v>
      </c>
      <c r="AG16" s="40">
        <f t="shared" si="26"/>
        <v>0</v>
      </c>
      <c r="AH16" s="40">
        <f t="shared" si="26"/>
        <v>0</v>
      </c>
      <c r="AI16" s="40">
        <f t="shared" ref="AI16:BB16" si="27">COUNTIFS(Staff,$A$16,Week,AI$3)</f>
        <v>0</v>
      </c>
      <c r="AJ16" s="40">
        <f t="shared" si="27"/>
        <v>0</v>
      </c>
      <c r="AK16" s="40">
        <f t="shared" si="27"/>
        <v>0</v>
      </c>
      <c r="AL16" s="40">
        <f t="shared" si="27"/>
        <v>0</v>
      </c>
      <c r="AM16" s="40">
        <f t="shared" si="27"/>
        <v>0</v>
      </c>
      <c r="AN16" s="40">
        <f t="shared" si="27"/>
        <v>0</v>
      </c>
      <c r="AO16" s="40">
        <f t="shared" si="27"/>
        <v>0</v>
      </c>
      <c r="AP16" s="40">
        <f t="shared" si="27"/>
        <v>0</v>
      </c>
      <c r="AQ16" s="40">
        <f t="shared" si="27"/>
        <v>0</v>
      </c>
      <c r="AR16" s="40">
        <f t="shared" si="27"/>
        <v>0</v>
      </c>
      <c r="AS16" s="40">
        <f t="shared" si="27"/>
        <v>0</v>
      </c>
      <c r="AT16" s="40">
        <f t="shared" si="27"/>
        <v>0</v>
      </c>
      <c r="AU16" s="40">
        <f t="shared" si="27"/>
        <v>0</v>
      </c>
      <c r="AV16" s="40">
        <f t="shared" si="27"/>
        <v>0</v>
      </c>
      <c r="AW16" s="40">
        <f t="shared" si="27"/>
        <v>0</v>
      </c>
      <c r="AX16" s="40">
        <f t="shared" si="27"/>
        <v>0</v>
      </c>
      <c r="AY16" s="40">
        <f t="shared" si="27"/>
        <v>0</v>
      </c>
      <c r="AZ16" s="40">
        <f t="shared" si="27"/>
        <v>0</v>
      </c>
      <c r="BA16" s="40">
        <f t="shared" si="27"/>
        <v>0</v>
      </c>
      <c r="BB16" s="40">
        <f t="shared" si="27"/>
        <v>0</v>
      </c>
      <c r="BC16" s="4">
        <f t="shared" si="5"/>
        <v>10</v>
      </c>
      <c r="BD16" s="15"/>
    </row>
    <row r="17" spans="1:56">
      <c r="A17" s="114"/>
      <c r="B17" s="50" t="s">
        <v>199</v>
      </c>
      <c r="C17" s="43">
        <f t="shared" ref="C17:AH17" si="28">SUMIFS(Total_Widget_Sales,Staff,"="&amp;$A$16,Week,C$3)</f>
        <v>6500</v>
      </c>
      <c r="D17" s="41">
        <f t="shared" si="28"/>
        <v>2600</v>
      </c>
      <c r="E17" s="41">
        <f t="shared" si="28"/>
        <v>6500</v>
      </c>
      <c r="F17" s="41">
        <f t="shared" si="28"/>
        <v>2100</v>
      </c>
      <c r="G17" s="41">
        <f t="shared" si="28"/>
        <v>2000</v>
      </c>
      <c r="H17" s="41">
        <f t="shared" si="28"/>
        <v>2200</v>
      </c>
      <c r="I17" s="41">
        <f t="shared" si="28"/>
        <v>4500</v>
      </c>
      <c r="J17" s="41">
        <f t="shared" si="28"/>
        <v>3900</v>
      </c>
      <c r="K17" s="41">
        <f t="shared" si="28"/>
        <v>3800</v>
      </c>
      <c r="L17" s="41">
        <f t="shared" si="28"/>
        <v>3300</v>
      </c>
      <c r="M17" s="41">
        <f t="shared" si="28"/>
        <v>0</v>
      </c>
      <c r="N17" s="41">
        <f t="shared" si="28"/>
        <v>0</v>
      </c>
      <c r="O17" s="41">
        <f t="shared" si="28"/>
        <v>0</v>
      </c>
      <c r="P17" s="41">
        <f t="shared" si="28"/>
        <v>0</v>
      </c>
      <c r="Q17" s="41">
        <f t="shared" si="28"/>
        <v>0</v>
      </c>
      <c r="R17" s="41">
        <f t="shared" si="28"/>
        <v>0</v>
      </c>
      <c r="S17" s="41">
        <f t="shared" si="28"/>
        <v>0</v>
      </c>
      <c r="T17" s="41">
        <f t="shared" si="28"/>
        <v>0</v>
      </c>
      <c r="U17" s="41">
        <f t="shared" si="28"/>
        <v>0</v>
      </c>
      <c r="V17" s="41">
        <f t="shared" si="28"/>
        <v>0</v>
      </c>
      <c r="W17" s="41">
        <f t="shared" si="28"/>
        <v>0</v>
      </c>
      <c r="X17" s="41">
        <f t="shared" si="28"/>
        <v>0</v>
      </c>
      <c r="Y17" s="41">
        <f t="shared" si="28"/>
        <v>0</v>
      </c>
      <c r="Z17" s="41">
        <f t="shared" si="28"/>
        <v>0</v>
      </c>
      <c r="AA17" s="41">
        <f t="shared" si="28"/>
        <v>0</v>
      </c>
      <c r="AB17" s="41">
        <f t="shared" si="28"/>
        <v>0</v>
      </c>
      <c r="AC17" s="41">
        <f t="shared" si="28"/>
        <v>0</v>
      </c>
      <c r="AD17" s="41">
        <f t="shared" si="28"/>
        <v>0</v>
      </c>
      <c r="AE17" s="41">
        <f t="shared" si="28"/>
        <v>0</v>
      </c>
      <c r="AF17" s="41">
        <f t="shared" si="28"/>
        <v>0</v>
      </c>
      <c r="AG17" s="41">
        <f t="shared" si="28"/>
        <v>0</v>
      </c>
      <c r="AH17" s="41">
        <f t="shared" si="28"/>
        <v>0</v>
      </c>
      <c r="AI17" s="41">
        <f t="shared" ref="AI17:BB17" si="29">SUMIFS(Total_Widget_Sales,Staff,"="&amp;$A$16,Week,AI$3)</f>
        <v>0</v>
      </c>
      <c r="AJ17" s="41">
        <f t="shared" si="29"/>
        <v>0</v>
      </c>
      <c r="AK17" s="41">
        <f t="shared" si="29"/>
        <v>0</v>
      </c>
      <c r="AL17" s="41">
        <f t="shared" si="29"/>
        <v>0</v>
      </c>
      <c r="AM17" s="41">
        <f t="shared" si="29"/>
        <v>0</v>
      </c>
      <c r="AN17" s="41">
        <f t="shared" si="29"/>
        <v>0</v>
      </c>
      <c r="AO17" s="41">
        <f t="shared" si="29"/>
        <v>0</v>
      </c>
      <c r="AP17" s="41">
        <f t="shared" si="29"/>
        <v>0</v>
      </c>
      <c r="AQ17" s="41">
        <f t="shared" si="29"/>
        <v>0</v>
      </c>
      <c r="AR17" s="41">
        <f t="shared" si="29"/>
        <v>0</v>
      </c>
      <c r="AS17" s="41">
        <f t="shared" si="29"/>
        <v>0</v>
      </c>
      <c r="AT17" s="41">
        <f t="shared" si="29"/>
        <v>0</v>
      </c>
      <c r="AU17" s="41">
        <f t="shared" si="29"/>
        <v>0</v>
      </c>
      <c r="AV17" s="41">
        <f t="shared" si="29"/>
        <v>0</v>
      </c>
      <c r="AW17" s="41">
        <f t="shared" si="29"/>
        <v>0</v>
      </c>
      <c r="AX17" s="41">
        <f t="shared" si="29"/>
        <v>0</v>
      </c>
      <c r="AY17" s="41">
        <f t="shared" si="29"/>
        <v>0</v>
      </c>
      <c r="AZ17" s="41">
        <f t="shared" si="29"/>
        <v>0</v>
      </c>
      <c r="BA17" s="41">
        <f t="shared" si="29"/>
        <v>0</v>
      </c>
      <c r="BB17" s="41">
        <f t="shared" si="29"/>
        <v>0</v>
      </c>
      <c r="BC17" s="5">
        <f t="shared" si="5"/>
        <v>37400</v>
      </c>
      <c r="BD17" s="15"/>
    </row>
    <row r="18" spans="1:56">
      <c r="A18" s="114"/>
      <c r="B18" s="50" t="s">
        <v>200</v>
      </c>
      <c r="C18" s="43">
        <f t="shared" ref="C18:AH18" si="30">SUMIFS(Insurance_Sales,Staff,"="&amp;$A$16,Week,C$3)</f>
        <v>0</v>
      </c>
      <c r="D18" s="41">
        <f t="shared" si="30"/>
        <v>100</v>
      </c>
      <c r="E18" s="41">
        <f t="shared" si="30"/>
        <v>100</v>
      </c>
      <c r="F18" s="41">
        <f t="shared" si="30"/>
        <v>0</v>
      </c>
      <c r="G18" s="41">
        <f t="shared" si="30"/>
        <v>0</v>
      </c>
      <c r="H18" s="41">
        <f t="shared" si="30"/>
        <v>0</v>
      </c>
      <c r="I18" s="41">
        <f t="shared" si="30"/>
        <v>0</v>
      </c>
      <c r="J18" s="41">
        <f t="shared" si="30"/>
        <v>0</v>
      </c>
      <c r="K18" s="41">
        <f t="shared" si="30"/>
        <v>0</v>
      </c>
      <c r="L18" s="41">
        <f t="shared" si="30"/>
        <v>0</v>
      </c>
      <c r="M18" s="41">
        <f t="shared" si="30"/>
        <v>0</v>
      </c>
      <c r="N18" s="41">
        <f t="shared" si="30"/>
        <v>0</v>
      </c>
      <c r="O18" s="41">
        <f t="shared" si="30"/>
        <v>0</v>
      </c>
      <c r="P18" s="41">
        <f t="shared" si="30"/>
        <v>0</v>
      </c>
      <c r="Q18" s="41">
        <f t="shared" si="30"/>
        <v>0</v>
      </c>
      <c r="R18" s="41">
        <f t="shared" si="30"/>
        <v>0</v>
      </c>
      <c r="S18" s="41">
        <f t="shared" si="30"/>
        <v>0</v>
      </c>
      <c r="T18" s="41">
        <f t="shared" si="30"/>
        <v>0</v>
      </c>
      <c r="U18" s="41">
        <f t="shared" si="30"/>
        <v>0</v>
      </c>
      <c r="V18" s="41">
        <f t="shared" si="30"/>
        <v>0</v>
      </c>
      <c r="W18" s="41">
        <f t="shared" si="30"/>
        <v>0</v>
      </c>
      <c r="X18" s="41">
        <f t="shared" si="30"/>
        <v>0</v>
      </c>
      <c r="Y18" s="41">
        <f t="shared" si="30"/>
        <v>0</v>
      </c>
      <c r="Z18" s="41">
        <f t="shared" si="30"/>
        <v>0</v>
      </c>
      <c r="AA18" s="41">
        <f t="shared" si="30"/>
        <v>0</v>
      </c>
      <c r="AB18" s="41">
        <f t="shared" si="30"/>
        <v>0</v>
      </c>
      <c r="AC18" s="41">
        <f t="shared" si="30"/>
        <v>0</v>
      </c>
      <c r="AD18" s="41">
        <f t="shared" si="30"/>
        <v>0</v>
      </c>
      <c r="AE18" s="41">
        <f t="shared" si="30"/>
        <v>0</v>
      </c>
      <c r="AF18" s="41">
        <f t="shared" si="30"/>
        <v>0</v>
      </c>
      <c r="AG18" s="41">
        <f t="shared" si="30"/>
        <v>0</v>
      </c>
      <c r="AH18" s="41">
        <f t="shared" si="30"/>
        <v>0</v>
      </c>
      <c r="AI18" s="41">
        <f t="shared" ref="AI18:BB18" si="31">SUMIFS(Insurance_Sales,Staff,"="&amp;$A$16,Week,AI$3)</f>
        <v>0</v>
      </c>
      <c r="AJ18" s="41">
        <f t="shared" si="31"/>
        <v>0</v>
      </c>
      <c r="AK18" s="41">
        <f t="shared" si="31"/>
        <v>0</v>
      </c>
      <c r="AL18" s="41">
        <f t="shared" si="31"/>
        <v>0</v>
      </c>
      <c r="AM18" s="41">
        <f t="shared" si="31"/>
        <v>0</v>
      </c>
      <c r="AN18" s="41">
        <f t="shared" si="31"/>
        <v>0</v>
      </c>
      <c r="AO18" s="41">
        <f t="shared" si="31"/>
        <v>0</v>
      </c>
      <c r="AP18" s="41">
        <f t="shared" si="31"/>
        <v>0</v>
      </c>
      <c r="AQ18" s="41">
        <f t="shared" si="31"/>
        <v>0</v>
      </c>
      <c r="AR18" s="41">
        <f t="shared" si="31"/>
        <v>0</v>
      </c>
      <c r="AS18" s="41">
        <f t="shared" si="31"/>
        <v>0</v>
      </c>
      <c r="AT18" s="41">
        <f t="shared" si="31"/>
        <v>0</v>
      </c>
      <c r="AU18" s="41">
        <f t="shared" si="31"/>
        <v>0</v>
      </c>
      <c r="AV18" s="41">
        <f t="shared" si="31"/>
        <v>0</v>
      </c>
      <c r="AW18" s="41">
        <f t="shared" si="31"/>
        <v>0</v>
      </c>
      <c r="AX18" s="41">
        <f t="shared" si="31"/>
        <v>0</v>
      </c>
      <c r="AY18" s="41">
        <f t="shared" si="31"/>
        <v>0</v>
      </c>
      <c r="AZ18" s="41">
        <f t="shared" si="31"/>
        <v>0</v>
      </c>
      <c r="BA18" s="41">
        <f t="shared" si="31"/>
        <v>0</v>
      </c>
      <c r="BB18" s="41">
        <f t="shared" si="31"/>
        <v>0</v>
      </c>
      <c r="BC18" s="5">
        <f t="shared" si="5"/>
        <v>200</v>
      </c>
      <c r="BD18" s="15"/>
    </row>
    <row r="19" spans="1:56">
      <c r="A19" s="115"/>
      <c r="B19" s="51" t="s">
        <v>15</v>
      </c>
      <c r="C19" s="44">
        <f t="shared" ref="C19:AH19" si="32">SUMIFS(Total_Sales,Staff,"="&amp;$A$16,Week,C$3)</f>
        <v>6500</v>
      </c>
      <c r="D19" s="10">
        <f t="shared" si="32"/>
        <v>2700</v>
      </c>
      <c r="E19" s="10">
        <f t="shared" si="32"/>
        <v>6600</v>
      </c>
      <c r="F19" s="10">
        <f t="shared" si="32"/>
        <v>2100</v>
      </c>
      <c r="G19" s="10">
        <f t="shared" si="32"/>
        <v>2000</v>
      </c>
      <c r="H19" s="10">
        <f t="shared" si="32"/>
        <v>2200</v>
      </c>
      <c r="I19" s="10">
        <f t="shared" si="32"/>
        <v>4500</v>
      </c>
      <c r="J19" s="10">
        <f t="shared" si="32"/>
        <v>3900</v>
      </c>
      <c r="K19" s="10">
        <f t="shared" si="32"/>
        <v>3800</v>
      </c>
      <c r="L19" s="10">
        <f t="shared" si="32"/>
        <v>3300</v>
      </c>
      <c r="M19" s="10">
        <f t="shared" si="32"/>
        <v>0</v>
      </c>
      <c r="N19" s="10">
        <f t="shared" si="32"/>
        <v>0</v>
      </c>
      <c r="O19" s="10">
        <f t="shared" si="32"/>
        <v>0</v>
      </c>
      <c r="P19" s="10">
        <f t="shared" si="32"/>
        <v>0</v>
      </c>
      <c r="Q19" s="10">
        <f t="shared" si="32"/>
        <v>0</v>
      </c>
      <c r="R19" s="10">
        <f t="shared" si="32"/>
        <v>0</v>
      </c>
      <c r="S19" s="10">
        <f t="shared" si="32"/>
        <v>0</v>
      </c>
      <c r="T19" s="10">
        <f t="shared" si="32"/>
        <v>0</v>
      </c>
      <c r="U19" s="10">
        <f t="shared" si="32"/>
        <v>0</v>
      </c>
      <c r="V19" s="10">
        <f t="shared" si="32"/>
        <v>0</v>
      </c>
      <c r="W19" s="10">
        <f t="shared" si="32"/>
        <v>0</v>
      </c>
      <c r="X19" s="10">
        <f t="shared" si="32"/>
        <v>0</v>
      </c>
      <c r="Y19" s="10">
        <f t="shared" si="32"/>
        <v>0</v>
      </c>
      <c r="Z19" s="10">
        <f t="shared" si="32"/>
        <v>0</v>
      </c>
      <c r="AA19" s="10">
        <f t="shared" si="32"/>
        <v>0</v>
      </c>
      <c r="AB19" s="10">
        <f t="shared" si="32"/>
        <v>0</v>
      </c>
      <c r="AC19" s="10">
        <f t="shared" si="32"/>
        <v>0</v>
      </c>
      <c r="AD19" s="10">
        <f t="shared" si="32"/>
        <v>0</v>
      </c>
      <c r="AE19" s="10">
        <f t="shared" si="32"/>
        <v>0</v>
      </c>
      <c r="AF19" s="10">
        <f t="shared" si="32"/>
        <v>0</v>
      </c>
      <c r="AG19" s="10">
        <f t="shared" si="32"/>
        <v>0</v>
      </c>
      <c r="AH19" s="10">
        <f t="shared" si="32"/>
        <v>0</v>
      </c>
      <c r="AI19" s="10">
        <f t="shared" ref="AI19:BB19" si="33">SUMIFS(Total_Sales,Staff,"="&amp;$A$16,Week,AI$3)</f>
        <v>0</v>
      </c>
      <c r="AJ19" s="10">
        <f t="shared" si="33"/>
        <v>0</v>
      </c>
      <c r="AK19" s="10">
        <f t="shared" si="33"/>
        <v>0</v>
      </c>
      <c r="AL19" s="10">
        <f t="shared" si="33"/>
        <v>0</v>
      </c>
      <c r="AM19" s="10">
        <f t="shared" si="33"/>
        <v>0</v>
      </c>
      <c r="AN19" s="10">
        <f t="shared" si="33"/>
        <v>0</v>
      </c>
      <c r="AO19" s="10">
        <f t="shared" si="33"/>
        <v>0</v>
      </c>
      <c r="AP19" s="10">
        <f t="shared" si="33"/>
        <v>0</v>
      </c>
      <c r="AQ19" s="10">
        <f t="shared" si="33"/>
        <v>0</v>
      </c>
      <c r="AR19" s="10">
        <f t="shared" si="33"/>
        <v>0</v>
      </c>
      <c r="AS19" s="10">
        <f t="shared" si="33"/>
        <v>0</v>
      </c>
      <c r="AT19" s="10">
        <f t="shared" si="33"/>
        <v>0</v>
      </c>
      <c r="AU19" s="10">
        <f t="shared" si="33"/>
        <v>0</v>
      </c>
      <c r="AV19" s="10">
        <f t="shared" si="33"/>
        <v>0</v>
      </c>
      <c r="AW19" s="10">
        <f t="shared" si="33"/>
        <v>0</v>
      </c>
      <c r="AX19" s="10">
        <f t="shared" si="33"/>
        <v>0</v>
      </c>
      <c r="AY19" s="10">
        <f t="shared" si="33"/>
        <v>0</v>
      </c>
      <c r="AZ19" s="10">
        <f t="shared" si="33"/>
        <v>0</v>
      </c>
      <c r="BA19" s="10">
        <f t="shared" si="33"/>
        <v>0</v>
      </c>
      <c r="BB19" s="10">
        <f t="shared" si="33"/>
        <v>0</v>
      </c>
      <c r="BC19" s="6">
        <f t="shared" si="5"/>
        <v>37600</v>
      </c>
      <c r="BD19" s="15"/>
    </row>
    <row r="20" spans="1:56">
      <c r="A20" s="113" t="s">
        <v>7</v>
      </c>
      <c r="B20" s="49" t="s">
        <v>198</v>
      </c>
      <c r="C20" s="42">
        <f t="shared" ref="C20:AH20" si="34">COUNTIFS(Staff,$A$20,Week,C$3)</f>
        <v>0</v>
      </c>
      <c r="D20" s="40">
        <f t="shared" si="34"/>
        <v>0</v>
      </c>
      <c r="E20" s="40">
        <f t="shared" si="34"/>
        <v>0</v>
      </c>
      <c r="F20" s="40">
        <f t="shared" si="34"/>
        <v>0</v>
      </c>
      <c r="G20" s="40">
        <f t="shared" si="34"/>
        <v>0</v>
      </c>
      <c r="H20" s="40">
        <f t="shared" si="34"/>
        <v>1</v>
      </c>
      <c r="I20" s="40">
        <f t="shared" si="34"/>
        <v>1</v>
      </c>
      <c r="J20" s="40">
        <f t="shared" si="34"/>
        <v>1</v>
      </c>
      <c r="K20" s="40">
        <f t="shared" si="34"/>
        <v>1</v>
      </c>
      <c r="L20" s="40">
        <f t="shared" si="34"/>
        <v>2</v>
      </c>
      <c r="M20" s="40">
        <f t="shared" si="34"/>
        <v>0</v>
      </c>
      <c r="N20" s="40">
        <f t="shared" si="34"/>
        <v>0</v>
      </c>
      <c r="O20" s="40">
        <f t="shared" si="34"/>
        <v>0</v>
      </c>
      <c r="P20" s="40">
        <f t="shared" si="34"/>
        <v>0</v>
      </c>
      <c r="Q20" s="40">
        <f t="shared" si="34"/>
        <v>0</v>
      </c>
      <c r="R20" s="40">
        <f t="shared" si="34"/>
        <v>0</v>
      </c>
      <c r="S20" s="40">
        <f t="shared" si="34"/>
        <v>0</v>
      </c>
      <c r="T20" s="40">
        <f t="shared" si="34"/>
        <v>0</v>
      </c>
      <c r="U20" s="40">
        <f t="shared" si="34"/>
        <v>0</v>
      </c>
      <c r="V20" s="40">
        <f t="shared" si="34"/>
        <v>0</v>
      </c>
      <c r="W20" s="40">
        <f t="shared" si="34"/>
        <v>0</v>
      </c>
      <c r="X20" s="40">
        <f t="shared" si="34"/>
        <v>0</v>
      </c>
      <c r="Y20" s="40">
        <f t="shared" si="34"/>
        <v>0</v>
      </c>
      <c r="Z20" s="40">
        <f t="shared" si="34"/>
        <v>0</v>
      </c>
      <c r="AA20" s="40">
        <f t="shared" si="34"/>
        <v>0</v>
      </c>
      <c r="AB20" s="40">
        <f t="shared" si="34"/>
        <v>0</v>
      </c>
      <c r="AC20" s="40">
        <f t="shared" si="34"/>
        <v>0</v>
      </c>
      <c r="AD20" s="40">
        <f t="shared" si="34"/>
        <v>0</v>
      </c>
      <c r="AE20" s="40">
        <f t="shared" si="34"/>
        <v>0</v>
      </c>
      <c r="AF20" s="40">
        <f t="shared" si="34"/>
        <v>0</v>
      </c>
      <c r="AG20" s="40">
        <f t="shared" si="34"/>
        <v>0</v>
      </c>
      <c r="AH20" s="40">
        <f t="shared" si="34"/>
        <v>0</v>
      </c>
      <c r="AI20" s="40">
        <f t="shared" ref="AI20:BB20" si="35">COUNTIFS(Staff,$A$20,Week,AI$3)</f>
        <v>0</v>
      </c>
      <c r="AJ20" s="40">
        <f t="shared" si="35"/>
        <v>0</v>
      </c>
      <c r="AK20" s="40">
        <f t="shared" si="35"/>
        <v>0</v>
      </c>
      <c r="AL20" s="40">
        <f t="shared" si="35"/>
        <v>0</v>
      </c>
      <c r="AM20" s="40">
        <f t="shared" si="35"/>
        <v>0</v>
      </c>
      <c r="AN20" s="40">
        <f t="shared" si="35"/>
        <v>0</v>
      </c>
      <c r="AO20" s="40">
        <f t="shared" si="35"/>
        <v>0</v>
      </c>
      <c r="AP20" s="40">
        <f t="shared" si="35"/>
        <v>0</v>
      </c>
      <c r="AQ20" s="40">
        <f t="shared" si="35"/>
        <v>0</v>
      </c>
      <c r="AR20" s="40">
        <f t="shared" si="35"/>
        <v>0</v>
      </c>
      <c r="AS20" s="40">
        <f t="shared" si="35"/>
        <v>0</v>
      </c>
      <c r="AT20" s="40">
        <f t="shared" si="35"/>
        <v>0</v>
      </c>
      <c r="AU20" s="40">
        <f t="shared" si="35"/>
        <v>0</v>
      </c>
      <c r="AV20" s="40">
        <f t="shared" si="35"/>
        <v>0</v>
      </c>
      <c r="AW20" s="40">
        <f t="shared" si="35"/>
        <v>0</v>
      </c>
      <c r="AX20" s="40">
        <f t="shared" si="35"/>
        <v>0</v>
      </c>
      <c r="AY20" s="40">
        <f t="shared" si="35"/>
        <v>0</v>
      </c>
      <c r="AZ20" s="40">
        <f t="shared" si="35"/>
        <v>0</v>
      </c>
      <c r="BA20" s="40">
        <f t="shared" si="35"/>
        <v>0</v>
      </c>
      <c r="BB20" s="40">
        <f t="shared" si="35"/>
        <v>0</v>
      </c>
      <c r="BC20" s="4">
        <f t="shared" si="5"/>
        <v>6</v>
      </c>
      <c r="BD20" s="15"/>
    </row>
    <row r="21" spans="1:56">
      <c r="A21" s="114"/>
      <c r="B21" s="50" t="s">
        <v>199</v>
      </c>
      <c r="C21" s="43">
        <f t="shared" ref="C21:AH21" si="36">SUMIFS(Total_Widget_Sales,Staff,"="&amp;$A$20,Week,C$3)</f>
        <v>0</v>
      </c>
      <c r="D21" s="41">
        <f t="shared" si="36"/>
        <v>0</v>
      </c>
      <c r="E21" s="41">
        <f t="shared" si="36"/>
        <v>0</v>
      </c>
      <c r="F21" s="41">
        <f t="shared" si="36"/>
        <v>0</v>
      </c>
      <c r="G21" s="41">
        <f t="shared" si="36"/>
        <v>0</v>
      </c>
      <c r="H21" s="41">
        <f t="shared" si="36"/>
        <v>4500</v>
      </c>
      <c r="I21" s="41">
        <f t="shared" si="36"/>
        <v>5700</v>
      </c>
      <c r="J21" s="41">
        <f t="shared" si="36"/>
        <v>4400</v>
      </c>
      <c r="K21" s="41">
        <f t="shared" si="36"/>
        <v>3800</v>
      </c>
      <c r="L21" s="41">
        <f t="shared" si="36"/>
        <v>7300</v>
      </c>
      <c r="M21" s="41">
        <f t="shared" si="36"/>
        <v>0</v>
      </c>
      <c r="N21" s="41">
        <f t="shared" si="36"/>
        <v>0</v>
      </c>
      <c r="O21" s="41">
        <f t="shared" si="36"/>
        <v>0</v>
      </c>
      <c r="P21" s="41">
        <f t="shared" si="36"/>
        <v>0</v>
      </c>
      <c r="Q21" s="41">
        <f t="shared" si="36"/>
        <v>0</v>
      </c>
      <c r="R21" s="41">
        <f t="shared" si="36"/>
        <v>0</v>
      </c>
      <c r="S21" s="41">
        <f t="shared" si="36"/>
        <v>0</v>
      </c>
      <c r="T21" s="41">
        <f t="shared" si="36"/>
        <v>0</v>
      </c>
      <c r="U21" s="41">
        <f t="shared" si="36"/>
        <v>0</v>
      </c>
      <c r="V21" s="41">
        <f t="shared" si="36"/>
        <v>0</v>
      </c>
      <c r="W21" s="41">
        <f t="shared" si="36"/>
        <v>0</v>
      </c>
      <c r="X21" s="41">
        <f t="shared" si="36"/>
        <v>0</v>
      </c>
      <c r="Y21" s="41">
        <f t="shared" si="36"/>
        <v>0</v>
      </c>
      <c r="Z21" s="41">
        <f t="shared" si="36"/>
        <v>0</v>
      </c>
      <c r="AA21" s="41">
        <f t="shared" si="36"/>
        <v>0</v>
      </c>
      <c r="AB21" s="41">
        <f t="shared" si="36"/>
        <v>0</v>
      </c>
      <c r="AC21" s="41">
        <f t="shared" si="36"/>
        <v>0</v>
      </c>
      <c r="AD21" s="41">
        <f t="shared" si="36"/>
        <v>0</v>
      </c>
      <c r="AE21" s="41">
        <f t="shared" si="36"/>
        <v>0</v>
      </c>
      <c r="AF21" s="41">
        <f t="shared" si="36"/>
        <v>0</v>
      </c>
      <c r="AG21" s="41">
        <f t="shared" si="36"/>
        <v>0</v>
      </c>
      <c r="AH21" s="41">
        <f t="shared" si="36"/>
        <v>0</v>
      </c>
      <c r="AI21" s="41">
        <f t="shared" ref="AI21:BB21" si="37">SUMIFS(Total_Widget_Sales,Staff,"="&amp;$A$20,Week,AI$3)</f>
        <v>0</v>
      </c>
      <c r="AJ21" s="41">
        <f t="shared" si="37"/>
        <v>0</v>
      </c>
      <c r="AK21" s="41">
        <f t="shared" si="37"/>
        <v>0</v>
      </c>
      <c r="AL21" s="41">
        <f t="shared" si="37"/>
        <v>0</v>
      </c>
      <c r="AM21" s="41">
        <f t="shared" si="37"/>
        <v>0</v>
      </c>
      <c r="AN21" s="41">
        <f t="shared" si="37"/>
        <v>0</v>
      </c>
      <c r="AO21" s="41">
        <f t="shared" si="37"/>
        <v>0</v>
      </c>
      <c r="AP21" s="41">
        <f t="shared" si="37"/>
        <v>0</v>
      </c>
      <c r="AQ21" s="41">
        <f t="shared" si="37"/>
        <v>0</v>
      </c>
      <c r="AR21" s="41">
        <f t="shared" si="37"/>
        <v>0</v>
      </c>
      <c r="AS21" s="41">
        <f t="shared" si="37"/>
        <v>0</v>
      </c>
      <c r="AT21" s="41">
        <f t="shared" si="37"/>
        <v>0</v>
      </c>
      <c r="AU21" s="41">
        <f t="shared" si="37"/>
        <v>0</v>
      </c>
      <c r="AV21" s="41">
        <f t="shared" si="37"/>
        <v>0</v>
      </c>
      <c r="AW21" s="41">
        <f t="shared" si="37"/>
        <v>0</v>
      </c>
      <c r="AX21" s="41">
        <f t="shared" si="37"/>
        <v>0</v>
      </c>
      <c r="AY21" s="41">
        <f t="shared" si="37"/>
        <v>0</v>
      </c>
      <c r="AZ21" s="41">
        <f t="shared" si="37"/>
        <v>0</v>
      </c>
      <c r="BA21" s="41">
        <f t="shared" si="37"/>
        <v>0</v>
      </c>
      <c r="BB21" s="41">
        <f t="shared" si="37"/>
        <v>0</v>
      </c>
      <c r="BC21" s="5">
        <f t="shared" si="5"/>
        <v>25700</v>
      </c>
      <c r="BD21" s="15"/>
    </row>
    <row r="22" spans="1:56">
      <c r="A22" s="114"/>
      <c r="B22" s="50" t="s">
        <v>200</v>
      </c>
      <c r="C22" s="43">
        <f t="shared" ref="C22:AH22" si="38">SUMIFS(Insurance_Sales,Staff,"="&amp;$A$20,Week,C$3)</f>
        <v>0</v>
      </c>
      <c r="D22" s="41">
        <f t="shared" si="38"/>
        <v>0</v>
      </c>
      <c r="E22" s="41">
        <f t="shared" si="38"/>
        <v>0</v>
      </c>
      <c r="F22" s="41">
        <f t="shared" si="38"/>
        <v>0</v>
      </c>
      <c r="G22" s="41">
        <f t="shared" si="38"/>
        <v>0</v>
      </c>
      <c r="H22" s="41">
        <f t="shared" si="38"/>
        <v>0</v>
      </c>
      <c r="I22" s="41">
        <f t="shared" si="38"/>
        <v>0</v>
      </c>
      <c r="J22" s="41">
        <f t="shared" si="38"/>
        <v>0</v>
      </c>
      <c r="K22" s="41">
        <f t="shared" si="38"/>
        <v>0</v>
      </c>
      <c r="L22" s="41">
        <f t="shared" si="38"/>
        <v>0</v>
      </c>
      <c r="M22" s="41">
        <f t="shared" si="38"/>
        <v>0</v>
      </c>
      <c r="N22" s="41">
        <f t="shared" si="38"/>
        <v>0</v>
      </c>
      <c r="O22" s="41">
        <f t="shared" si="38"/>
        <v>0</v>
      </c>
      <c r="P22" s="41">
        <f t="shared" si="38"/>
        <v>0</v>
      </c>
      <c r="Q22" s="41">
        <f t="shared" si="38"/>
        <v>0</v>
      </c>
      <c r="R22" s="41">
        <f t="shared" si="38"/>
        <v>0</v>
      </c>
      <c r="S22" s="41">
        <f t="shared" si="38"/>
        <v>0</v>
      </c>
      <c r="T22" s="41">
        <f t="shared" si="38"/>
        <v>0</v>
      </c>
      <c r="U22" s="41">
        <f t="shared" si="38"/>
        <v>0</v>
      </c>
      <c r="V22" s="41">
        <f t="shared" si="38"/>
        <v>0</v>
      </c>
      <c r="W22" s="41">
        <f t="shared" si="38"/>
        <v>0</v>
      </c>
      <c r="X22" s="41">
        <f t="shared" si="38"/>
        <v>0</v>
      </c>
      <c r="Y22" s="41">
        <f t="shared" si="38"/>
        <v>0</v>
      </c>
      <c r="Z22" s="41">
        <f t="shared" si="38"/>
        <v>0</v>
      </c>
      <c r="AA22" s="41">
        <f t="shared" si="38"/>
        <v>0</v>
      </c>
      <c r="AB22" s="41">
        <f t="shared" si="38"/>
        <v>0</v>
      </c>
      <c r="AC22" s="41">
        <f t="shared" si="38"/>
        <v>0</v>
      </c>
      <c r="AD22" s="41">
        <f t="shared" si="38"/>
        <v>0</v>
      </c>
      <c r="AE22" s="41">
        <f t="shared" si="38"/>
        <v>0</v>
      </c>
      <c r="AF22" s="41">
        <f t="shared" si="38"/>
        <v>0</v>
      </c>
      <c r="AG22" s="41">
        <f t="shared" si="38"/>
        <v>0</v>
      </c>
      <c r="AH22" s="41">
        <f t="shared" si="38"/>
        <v>0</v>
      </c>
      <c r="AI22" s="41">
        <f t="shared" ref="AI22:BB22" si="39">SUMIFS(Insurance_Sales,Staff,"="&amp;$A$20,Week,AI$3)</f>
        <v>0</v>
      </c>
      <c r="AJ22" s="41">
        <f t="shared" si="39"/>
        <v>0</v>
      </c>
      <c r="AK22" s="41">
        <f t="shared" si="39"/>
        <v>0</v>
      </c>
      <c r="AL22" s="41">
        <f t="shared" si="39"/>
        <v>0</v>
      </c>
      <c r="AM22" s="41">
        <f t="shared" si="39"/>
        <v>0</v>
      </c>
      <c r="AN22" s="41">
        <f t="shared" si="39"/>
        <v>0</v>
      </c>
      <c r="AO22" s="41">
        <f t="shared" si="39"/>
        <v>0</v>
      </c>
      <c r="AP22" s="41">
        <f t="shared" si="39"/>
        <v>0</v>
      </c>
      <c r="AQ22" s="41">
        <f t="shared" si="39"/>
        <v>0</v>
      </c>
      <c r="AR22" s="41">
        <f t="shared" si="39"/>
        <v>0</v>
      </c>
      <c r="AS22" s="41">
        <f t="shared" si="39"/>
        <v>0</v>
      </c>
      <c r="AT22" s="41">
        <f t="shared" si="39"/>
        <v>0</v>
      </c>
      <c r="AU22" s="41">
        <f t="shared" si="39"/>
        <v>0</v>
      </c>
      <c r="AV22" s="41">
        <f t="shared" si="39"/>
        <v>0</v>
      </c>
      <c r="AW22" s="41">
        <f t="shared" si="39"/>
        <v>0</v>
      </c>
      <c r="AX22" s="41">
        <f t="shared" si="39"/>
        <v>0</v>
      </c>
      <c r="AY22" s="41">
        <f t="shared" si="39"/>
        <v>0</v>
      </c>
      <c r="AZ22" s="41">
        <f t="shared" si="39"/>
        <v>0</v>
      </c>
      <c r="BA22" s="41">
        <f t="shared" si="39"/>
        <v>0</v>
      </c>
      <c r="BB22" s="41">
        <f t="shared" si="39"/>
        <v>0</v>
      </c>
      <c r="BC22" s="5">
        <f t="shared" si="5"/>
        <v>0</v>
      </c>
      <c r="BD22" s="15"/>
    </row>
    <row r="23" spans="1:56">
      <c r="A23" s="115"/>
      <c r="B23" s="51" t="s">
        <v>15</v>
      </c>
      <c r="C23" s="44">
        <f t="shared" ref="C23:AH23" si="40">SUMIFS(Total_Sales,Staff,"="&amp;$A$20,Week,C$3)</f>
        <v>0</v>
      </c>
      <c r="D23" s="10">
        <f t="shared" si="40"/>
        <v>0</v>
      </c>
      <c r="E23" s="10">
        <f t="shared" si="40"/>
        <v>0</v>
      </c>
      <c r="F23" s="10">
        <f t="shared" si="40"/>
        <v>0</v>
      </c>
      <c r="G23" s="10">
        <f t="shared" si="40"/>
        <v>0</v>
      </c>
      <c r="H23" s="10">
        <f t="shared" si="40"/>
        <v>4500</v>
      </c>
      <c r="I23" s="10">
        <f t="shared" si="40"/>
        <v>5700</v>
      </c>
      <c r="J23" s="10">
        <f t="shared" si="40"/>
        <v>4400</v>
      </c>
      <c r="K23" s="10">
        <f t="shared" si="40"/>
        <v>3800</v>
      </c>
      <c r="L23" s="10">
        <f t="shared" si="40"/>
        <v>7300</v>
      </c>
      <c r="M23" s="10">
        <f t="shared" si="40"/>
        <v>0</v>
      </c>
      <c r="N23" s="10">
        <f t="shared" si="40"/>
        <v>0</v>
      </c>
      <c r="O23" s="10">
        <f t="shared" si="40"/>
        <v>0</v>
      </c>
      <c r="P23" s="10">
        <f t="shared" si="40"/>
        <v>0</v>
      </c>
      <c r="Q23" s="10">
        <f t="shared" si="40"/>
        <v>0</v>
      </c>
      <c r="R23" s="10">
        <f t="shared" si="40"/>
        <v>0</v>
      </c>
      <c r="S23" s="10">
        <f t="shared" si="40"/>
        <v>0</v>
      </c>
      <c r="T23" s="10">
        <f t="shared" si="40"/>
        <v>0</v>
      </c>
      <c r="U23" s="10">
        <f t="shared" si="40"/>
        <v>0</v>
      </c>
      <c r="V23" s="10">
        <f t="shared" si="40"/>
        <v>0</v>
      </c>
      <c r="W23" s="10">
        <f t="shared" si="40"/>
        <v>0</v>
      </c>
      <c r="X23" s="10">
        <f t="shared" si="40"/>
        <v>0</v>
      </c>
      <c r="Y23" s="10">
        <f t="shared" si="40"/>
        <v>0</v>
      </c>
      <c r="Z23" s="10">
        <f t="shared" si="40"/>
        <v>0</v>
      </c>
      <c r="AA23" s="10">
        <f t="shared" si="40"/>
        <v>0</v>
      </c>
      <c r="AB23" s="10">
        <f t="shared" si="40"/>
        <v>0</v>
      </c>
      <c r="AC23" s="10">
        <f t="shared" si="40"/>
        <v>0</v>
      </c>
      <c r="AD23" s="10">
        <f t="shared" si="40"/>
        <v>0</v>
      </c>
      <c r="AE23" s="10">
        <f t="shared" si="40"/>
        <v>0</v>
      </c>
      <c r="AF23" s="10">
        <f t="shared" si="40"/>
        <v>0</v>
      </c>
      <c r="AG23" s="10">
        <f t="shared" si="40"/>
        <v>0</v>
      </c>
      <c r="AH23" s="10">
        <f t="shared" si="40"/>
        <v>0</v>
      </c>
      <c r="AI23" s="10">
        <f t="shared" ref="AI23:BB23" si="41">SUMIFS(Total_Sales,Staff,"="&amp;$A$20,Week,AI$3)</f>
        <v>0</v>
      </c>
      <c r="AJ23" s="10">
        <f t="shared" si="41"/>
        <v>0</v>
      </c>
      <c r="AK23" s="10">
        <f t="shared" si="41"/>
        <v>0</v>
      </c>
      <c r="AL23" s="10">
        <f t="shared" si="41"/>
        <v>0</v>
      </c>
      <c r="AM23" s="10">
        <f t="shared" si="41"/>
        <v>0</v>
      </c>
      <c r="AN23" s="10">
        <f t="shared" si="41"/>
        <v>0</v>
      </c>
      <c r="AO23" s="10">
        <f t="shared" si="41"/>
        <v>0</v>
      </c>
      <c r="AP23" s="10">
        <f t="shared" si="41"/>
        <v>0</v>
      </c>
      <c r="AQ23" s="10">
        <f t="shared" si="41"/>
        <v>0</v>
      </c>
      <c r="AR23" s="10">
        <f t="shared" si="41"/>
        <v>0</v>
      </c>
      <c r="AS23" s="10">
        <f t="shared" si="41"/>
        <v>0</v>
      </c>
      <c r="AT23" s="10">
        <f t="shared" si="41"/>
        <v>0</v>
      </c>
      <c r="AU23" s="10">
        <f t="shared" si="41"/>
        <v>0</v>
      </c>
      <c r="AV23" s="10">
        <f t="shared" si="41"/>
        <v>0</v>
      </c>
      <c r="AW23" s="10">
        <f t="shared" si="41"/>
        <v>0</v>
      </c>
      <c r="AX23" s="10">
        <f t="shared" si="41"/>
        <v>0</v>
      </c>
      <c r="AY23" s="10">
        <f t="shared" si="41"/>
        <v>0</v>
      </c>
      <c r="AZ23" s="10">
        <f t="shared" si="41"/>
        <v>0</v>
      </c>
      <c r="BA23" s="10">
        <f t="shared" si="41"/>
        <v>0</v>
      </c>
      <c r="BB23" s="10">
        <f t="shared" si="41"/>
        <v>0</v>
      </c>
      <c r="BC23" s="6">
        <f t="shared" si="5"/>
        <v>25700</v>
      </c>
      <c r="BD23" s="15"/>
    </row>
    <row r="24" spans="1:56">
      <c r="A24" s="113" t="s">
        <v>11</v>
      </c>
      <c r="B24" s="49" t="s">
        <v>198</v>
      </c>
      <c r="C24" s="42">
        <f t="shared" ref="C24:AH24" si="42">COUNTIFS(Staff,$A$24,Week,C$3)</f>
        <v>1</v>
      </c>
      <c r="D24" s="40">
        <f t="shared" si="42"/>
        <v>1</v>
      </c>
      <c r="E24" s="40">
        <f t="shared" si="42"/>
        <v>1</v>
      </c>
      <c r="F24" s="40">
        <f t="shared" si="42"/>
        <v>0</v>
      </c>
      <c r="G24" s="40">
        <f t="shared" si="42"/>
        <v>1</v>
      </c>
      <c r="H24" s="40">
        <f t="shared" si="42"/>
        <v>1</v>
      </c>
      <c r="I24" s="40">
        <f t="shared" si="42"/>
        <v>1</v>
      </c>
      <c r="J24" s="40">
        <f t="shared" si="42"/>
        <v>1</v>
      </c>
      <c r="K24" s="40">
        <f t="shared" si="42"/>
        <v>1</v>
      </c>
      <c r="L24" s="40">
        <f t="shared" si="42"/>
        <v>1</v>
      </c>
      <c r="M24" s="40">
        <f t="shared" si="42"/>
        <v>0</v>
      </c>
      <c r="N24" s="40">
        <f t="shared" si="42"/>
        <v>0</v>
      </c>
      <c r="O24" s="40">
        <f t="shared" si="42"/>
        <v>0</v>
      </c>
      <c r="P24" s="40">
        <f t="shared" si="42"/>
        <v>0</v>
      </c>
      <c r="Q24" s="40">
        <f t="shared" si="42"/>
        <v>0</v>
      </c>
      <c r="R24" s="40">
        <f t="shared" si="42"/>
        <v>0</v>
      </c>
      <c r="S24" s="40">
        <f t="shared" si="42"/>
        <v>0</v>
      </c>
      <c r="T24" s="40">
        <f t="shared" si="42"/>
        <v>0</v>
      </c>
      <c r="U24" s="40">
        <f t="shared" si="42"/>
        <v>0</v>
      </c>
      <c r="V24" s="40">
        <f t="shared" si="42"/>
        <v>0</v>
      </c>
      <c r="W24" s="40">
        <f t="shared" si="42"/>
        <v>0</v>
      </c>
      <c r="X24" s="40">
        <f t="shared" si="42"/>
        <v>0</v>
      </c>
      <c r="Y24" s="40">
        <f t="shared" si="42"/>
        <v>0</v>
      </c>
      <c r="Z24" s="40">
        <f t="shared" si="42"/>
        <v>0</v>
      </c>
      <c r="AA24" s="40">
        <f t="shared" si="42"/>
        <v>0</v>
      </c>
      <c r="AB24" s="40">
        <f t="shared" si="42"/>
        <v>0</v>
      </c>
      <c r="AC24" s="40">
        <f t="shared" si="42"/>
        <v>0</v>
      </c>
      <c r="AD24" s="40">
        <f t="shared" si="42"/>
        <v>0</v>
      </c>
      <c r="AE24" s="40">
        <f t="shared" si="42"/>
        <v>0</v>
      </c>
      <c r="AF24" s="40">
        <f t="shared" si="42"/>
        <v>0</v>
      </c>
      <c r="AG24" s="40">
        <f t="shared" si="42"/>
        <v>0</v>
      </c>
      <c r="AH24" s="40">
        <f t="shared" si="42"/>
        <v>0</v>
      </c>
      <c r="AI24" s="40">
        <f t="shared" ref="AI24:BB24" si="43">COUNTIFS(Staff,$A$24,Week,AI$3)</f>
        <v>0</v>
      </c>
      <c r="AJ24" s="40">
        <f t="shared" si="43"/>
        <v>0</v>
      </c>
      <c r="AK24" s="40">
        <f t="shared" si="43"/>
        <v>0</v>
      </c>
      <c r="AL24" s="40">
        <f t="shared" si="43"/>
        <v>0</v>
      </c>
      <c r="AM24" s="40">
        <f t="shared" si="43"/>
        <v>0</v>
      </c>
      <c r="AN24" s="40">
        <f t="shared" si="43"/>
        <v>0</v>
      </c>
      <c r="AO24" s="40">
        <f t="shared" si="43"/>
        <v>0</v>
      </c>
      <c r="AP24" s="40">
        <f t="shared" si="43"/>
        <v>0</v>
      </c>
      <c r="AQ24" s="40">
        <f t="shared" si="43"/>
        <v>0</v>
      </c>
      <c r="AR24" s="40">
        <f t="shared" si="43"/>
        <v>0</v>
      </c>
      <c r="AS24" s="40">
        <f t="shared" si="43"/>
        <v>0</v>
      </c>
      <c r="AT24" s="40">
        <f t="shared" si="43"/>
        <v>0</v>
      </c>
      <c r="AU24" s="40">
        <f t="shared" si="43"/>
        <v>0</v>
      </c>
      <c r="AV24" s="40">
        <f t="shared" si="43"/>
        <v>0</v>
      </c>
      <c r="AW24" s="40">
        <f t="shared" si="43"/>
        <v>0</v>
      </c>
      <c r="AX24" s="40">
        <f t="shared" si="43"/>
        <v>0</v>
      </c>
      <c r="AY24" s="40">
        <f t="shared" si="43"/>
        <v>0</v>
      </c>
      <c r="AZ24" s="40">
        <f t="shared" si="43"/>
        <v>0</v>
      </c>
      <c r="BA24" s="40">
        <f t="shared" si="43"/>
        <v>0</v>
      </c>
      <c r="BB24" s="40">
        <f t="shared" si="43"/>
        <v>0</v>
      </c>
      <c r="BC24" s="4">
        <f t="shared" si="5"/>
        <v>9</v>
      </c>
      <c r="BD24" s="15"/>
    </row>
    <row r="25" spans="1:56">
      <c r="A25" s="114"/>
      <c r="B25" s="50" t="s">
        <v>199</v>
      </c>
      <c r="C25" s="43">
        <f t="shared" ref="C25:AH25" si="44">SUMIFS(Total_Widget_Sales,Staff,"="&amp;$A$24,Week,C$3)</f>
        <v>5500</v>
      </c>
      <c r="D25" s="41">
        <f t="shared" si="44"/>
        <v>2700</v>
      </c>
      <c r="E25" s="41">
        <f t="shared" si="44"/>
        <v>5000</v>
      </c>
      <c r="F25" s="41">
        <f t="shared" si="44"/>
        <v>0</v>
      </c>
      <c r="G25" s="41">
        <f t="shared" si="44"/>
        <v>4200</v>
      </c>
      <c r="H25" s="41">
        <f t="shared" si="44"/>
        <v>3200</v>
      </c>
      <c r="I25" s="41">
        <f t="shared" si="44"/>
        <v>3300</v>
      </c>
      <c r="J25" s="41">
        <f t="shared" si="44"/>
        <v>4400</v>
      </c>
      <c r="K25" s="41">
        <f t="shared" si="44"/>
        <v>3300</v>
      </c>
      <c r="L25" s="41">
        <f t="shared" si="44"/>
        <v>4000</v>
      </c>
      <c r="M25" s="41">
        <f t="shared" si="44"/>
        <v>0</v>
      </c>
      <c r="N25" s="41">
        <f t="shared" si="44"/>
        <v>0</v>
      </c>
      <c r="O25" s="41">
        <f t="shared" si="44"/>
        <v>0</v>
      </c>
      <c r="P25" s="41">
        <f t="shared" si="44"/>
        <v>0</v>
      </c>
      <c r="Q25" s="41">
        <f t="shared" si="44"/>
        <v>0</v>
      </c>
      <c r="R25" s="41">
        <f t="shared" si="44"/>
        <v>0</v>
      </c>
      <c r="S25" s="41">
        <f t="shared" si="44"/>
        <v>0</v>
      </c>
      <c r="T25" s="41">
        <f t="shared" si="44"/>
        <v>0</v>
      </c>
      <c r="U25" s="41">
        <f t="shared" si="44"/>
        <v>0</v>
      </c>
      <c r="V25" s="41">
        <f t="shared" si="44"/>
        <v>0</v>
      </c>
      <c r="W25" s="41">
        <f t="shared" si="44"/>
        <v>0</v>
      </c>
      <c r="X25" s="41">
        <f t="shared" si="44"/>
        <v>0</v>
      </c>
      <c r="Y25" s="41">
        <f t="shared" si="44"/>
        <v>0</v>
      </c>
      <c r="Z25" s="41">
        <f t="shared" si="44"/>
        <v>0</v>
      </c>
      <c r="AA25" s="41">
        <f t="shared" si="44"/>
        <v>0</v>
      </c>
      <c r="AB25" s="41">
        <f t="shared" si="44"/>
        <v>0</v>
      </c>
      <c r="AC25" s="41">
        <f t="shared" si="44"/>
        <v>0</v>
      </c>
      <c r="AD25" s="41">
        <f t="shared" si="44"/>
        <v>0</v>
      </c>
      <c r="AE25" s="41">
        <f t="shared" si="44"/>
        <v>0</v>
      </c>
      <c r="AF25" s="41">
        <f t="shared" si="44"/>
        <v>0</v>
      </c>
      <c r="AG25" s="41">
        <f t="shared" si="44"/>
        <v>0</v>
      </c>
      <c r="AH25" s="41">
        <f t="shared" si="44"/>
        <v>0</v>
      </c>
      <c r="AI25" s="41">
        <f t="shared" ref="AI25:BB25" si="45">SUMIFS(Total_Widget_Sales,Staff,"="&amp;$A$24,Week,AI$3)</f>
        <v>0</v>
      </c>
      <c r="AJ25" s="41">
        <f t="shared" si="45"/>
        <v>0</v>
      </c>
      <c r="AK25" s="41">
        <f t="shared" si="45"/>
        <v>0</v>
      </c>
      <c r="AL25" s="41">
        <f t="shared" si="45"/>
        <v>0</v>
      </c>
      <c r="AM25" s="41">
        <f t="shared" si="45"/>
        <v>0</v>
      </c>
      <c r="AN25" s="41">
        <f t="shared" si="45"/>
        <v>0</v>
      </c>
      <c r="AO25" s="41">
        <f t="shared" si="45"/>
        <v>0</v>
      </c>
      <c r="AP25" s="41">
        <f t="shared" si="45"/>
        <v>0</v>
      </c>
      <c r="AQ25" s="41">
        <f t="shared" si="45"/>
        <v>0</v>
      </c>
      <c r="AR25" s="41">
        <f t="shared" si="45"/>
        <v>0</v>
      </c>
      <c r="AS25" s="41">
        <f t="shared" si="45"/>
        <v>0</v>
      </c>
      <c r="AT25" s="41">
        <f t="shared" si="45"/>
        <v>0</v>
      </c>
      <c r="AU25" s="41">
        <f t="shared" si="45"/>
        <v>0</v>
      </c>
      <c r="AV25" s="41">
        <f t="shared" si="45"/>
        <v>0</v>
      </c>
      <c r="AW25" s="41">
        <f t="shared" si="45"/>
        <v>0</v>
      </c>
      <c r="AX25" s="41">
        <f t="shared" si="45"/>
        <v>0</v>
      </c>
      <c r="AY25" s="41">
        <f t="shared" si="45"/>
        <v>0</v>
      </c>
      <c r="AZ25" s="41">
        <f t="shared" si="45"/>
        <v>0</v>
      </c>
      <c r="BA25" s="41">
        <f t="shared" si="45"/>
        <v>0</v>
      </c>
      <c r="BB25" s="41">
        <f t="shared" si="45"/>
        <v>0</v>
      </c>
      <c r="BC25" s="5">
        <f t="shared" si="5"/>
        <v>35600</v>
      </c>
      <c r="BD25" s="15"/>
    </row>
    <row r="26" spans="1:56">
      <c r="A26" s="114"/>
      <c r="B26" s="50" t="s">
        <v>200</v>
      </c>
      <c r="C26" s="43">
        <f t="shared" ref="C26:AH26" si="46">SUMIFS(Insurance_Sales,Staff,"="&amp;$A$24,Week,C$3)</f>
        <v>100</v>
      </c>
      <c r="D26" s="41">
        <f t="shared" si="46"/>
        <v>100</v>
      </c>
      <c r="E26" s="41">
        <f t="shared" si="46"/>
        <v>100</v>
      </c>
      <c r="F26" s="41">
        <f t="shared" si="46"/>
        <v>0</v>
      </c>
      <c r="G26" s="41">
        <f t="shared" si="46"/>
        <v>0</v>
      </c>
      <c r="H26" s="41">
        <f t="shared" si="46"/>
        <v>0</v>
      </c>
      <c r="I26" s="41">
        <f t="shared" si="46"/>
        <v>0</v>
      </c>
      <c r="J26" s="41">
        <f t="shared" si="46"/>
        <v>0</v>
      </c>
      <c r="K26" s="41">
        <f t="shared" si="46"/>
        <v>0</v>
      </c>
      <c r="L26" s="41">
        <f t="shared" si="46"/>
        <v>100</v>
      </c>
      <c r="M26" s="41">
        <f t="shared" si="46"/>
        <v>0</v>
      </c>
      <c r="N26" s="41">
        <f t="shared" si="46"/>
        <v>0</v>
      </c>
      <c r="O26" s="41">
        <f t="shared" si="46"/>
        <v>0</v>
      </c>
      <c r="P26" s="41">
        <f t="shared" si="46"/>
        <v>0</v>
      </c>
      <c r="Q26" s="41">
        <f t="shared" si="46"/>
        <v>0</v>
      </c>
      <c r="R26" s="41">
        <f t="shared" si="46"/>
        <v>0</v>
      </c>
      <c r="S26" s="41">
        <f t="shared" si="46"/>
        <v>0</v>
      </c>
      <c r="T26" s="41">
        <f t="shared" si="46"/>
        <v>0</v>
      </c>
      <c r="U26" s="41">
        <f t="shared" si="46"/>
        <v>0</v>
      </c>
      <c r="V26" s="41">
        <f t="shared" si="46"/>
        <v>0</v>
      </c>
      <c r="W26" s="41">
        <f t="shared" si="46"/>
        <v>0</v>
      </c>
      <c r="X26" s="41">
        <f t="shared" si="46"/>
        <v>0</v>
      </c>
      <c r="Y26" s="41">
        <f t="shared" si="46"/>
        <v>0</v>
      </c>
      <c r="Z26" s="41">
        <f t="shared" si="46"/>
        <v>0</v>
      </c>
      <c r="AA26" s="41">
        <f t="shared" si="46"/>
        <v>0</v>
      </c>
      <c r="AB26" s="41">
        <f t="shared" si="46"/>
        <v>0</v>
      </c>
      <c r="AC26" s="41">
        <f t="shared" si="46"/>
        <v>0</v>
      </c>
      <c r="AD26" s="41">
        <f t="shared" si="46"/>
        <v>0</v>
      </c>
      <c r="AE26" s="41">
        <f t="shared" si="46"/>
        <v>0</v>
      </c>
      <c r="AF26" s="41">
        <f t="shared" si="46"/>
        <v>0</v>
      </c>
      <c r="AG26" s="41">
        <f t="shared" si="46"/>
        <v>0</v>
      </c>
      <c r="AH26" s="41">
        <f t="shared" si="46"/>
        <v>0</v>
      </c>
      <c r="AI26" s="41">
        <f t="shared" ref="AI26:BB26" si="47">SUMIFS(Insurance_Sales,Staff,"="&amp;$A$24,Week,AI$3)</f>
        <v>0</v>
      </c>
      <c r="AJ26" s="41">
        <f t="shared" si="47"/>
        <v>0</v>
      </c>
      <c r="AK26" s="41">
        <f t="shared" si="47"/>
        <v>0</v>
      </c>
      <c r="AL26" s="41">
        <f t="shared" si="47"/>
        <v>0</v>
      </c>
      <c r="AM26" s="41">
        <f t="shared" si="47"/>
        <v>0</v>
      </c>
      <c r="AN26" s="41">
        <f t="shared" si="47"/>
        <v>0</v>
      </c>
      <c r="AO26" s="41">
        <f t="shared" si="47"/>
        <v>0</v>
      </c>
      <c r="AP26" s="41">
        <f t="shared" si="47"/>
        <v>0</v>
      </c>
      <c r="AQ26" s="41">
        <f t="shared" si="47"/>
        <v>0</v>
      </c>
      <c r="AR26" s="41">
        <f t="shared" si="47"/>
        <v>0</v>
      </c>
      <c r="AS26" s="41">
        <f t="shared" si="47"/>
        <v>0</v>
      </c>
      <c r="AT26" s="41">
        <f t="shared" si="47"/>
        <v>0</v>
      </c>
      <c r="AU26" s="41">
        <f t="shared" si="47"/>
        <v>0</v>
      </c>
      <c r="AV26" s="41">
        <f t="shared" si="47"/>
        <v>0</v>
      </c>
      <c r="AW26" s="41">
        <f t="shared" si="47"/>
        <v>0</v>
      </c>
      <c r="AX26" s="41">
        <f t="shared" si="47"/>
        <v>0</v>
      </c>
      <c r="AY26" s="41">
        <f t="shared" si="47"/>
        <v>0</v>
      </c>
      <c r="AZ26" s="41">
        <f t="shared" si="47"/>
        <v>0</v>
      </c>
      <c r="BA26" s="41">
        <f t="shared" si="47"/>
        <v>0</v>
      </c>
      <c r="BB26" s="41">
        <f t="shared" si="47"/>
        <v>0</v>
      </c>
      <c r="BC26" s="5">
        <f t="shared" si="5"/>
        <v>400</v>
      </c>
      <c r="BD26" s="15"/>
    </row>
    <row r="27" spans="1:56">
      <c r="A27" s="115"/>
      <c r="B27" s="51" t="s">
        <v>15</v>
      </c>
      <c r="C27" s="44">
        <f t="shared" ref="C27:AH27" si="48">SUMIFS(Total_Sales,Staff,"="&amp;$A$24,Week,C$3)</f>
        <v>5600</v>
      </c>
      <c r="D27" s="10">
        <f t="shared" si="48"/>
        <v>2800</v>
      </c>
      <c r="E27" s="10">
        <f t="shared" si="48"/>
        <v>5100</v>
      </c>
      <c r="F27" s="10">
        <f t="shared" si="48"/>
        <v>0</v>
      </c>
      <c r="G27" s="10">
        <f t="shared" si="48"/>
        <v>4200</v>
      </c>
      <c r="H27" s="10">
        <f t="shared" si="48"/>
        <v>3200</v>
      </c>
      <c r="I27" s="10">
        <f t="shared" si="48"/>
        <v>3300</v>
      </c>
      <c r="J27" s="10">
        <f t="shared" si="48"/>
        <v>4400</v>
      </c>
      <c r="K27" s="10">
        <f t="shared" si="48"/>
        <v>3300</v>
      </c>
      <c r="L27" s="10">
        <f t="shared" si="48"/>
        <v>4100</v>
      </c>
      <c r="M27" s="10">
        <f t="shared" si="48"/>
        <v>0</v>
      </c>
      <c r="N27" s="10">
        <f t="shared" si="48"/>
        <v>0</v>
      </c>
      <c r="O27" s="10">
        <f t="shared" si="48"/>
        <v>0</v>
      </c>
      <c r="P27" s="10">
        <f t="shared" si="48"/>
        <v>0</v>
      </c>
      <c r="Q27" s="10">
        <f t="shared" si="48"/>
        <v>0</v>
      </c>
      <c r="R27" s="10">
        <f t="shared" si="48"/>
        <v>0</v>
      </c>
      <c r="S27" s="10">
        <f t="shared" si="48"/>
        <v>0</v>
      </c>
      <c r="T27" s="10">
        <f t="shared" si="48"/>
        <v>0</v>
      </c>
      <c r="U27" s="10">
        <f t="shared" si="48"/>
        <v>0</v>
      </c>
      <c r="V27" s="10">
        <f t="shared" si="48"/>
        <v>0</v>
      </c>
      <c r="W27" s="10">
        <f t="shared" si="48"/>
        <v>0</v>
      </c>
      <c r="X27" s="10">
        <f t="shared" si="48"/>
        <v>0</v>
      </c>
      <c r="Y27" s="10">
        <f t="shared" si="48"/>
        <v>0</v>
      </c>
      <c r="Z27" s="10">
        <f t="shared" si="48"/>
        <v>0</v>
      </c>
      <c r="AA27" s="10">
        <f t="shared" si="48"/>
        <v>0</v>
      </c>
      <c r="AB27" s="10">
        <f t="shared" si="48"/>
        <v>0</v>
      </c>
      <c r="AC27" s="10">
        <f t="shared" si="48"/>
        <v>0</v>
      </c>
      <c r="AD27" s="10">
        <f t="shared" si="48"/>
        <v>0</v>
      </c>
      <c r="AE27" s="10">
        <f t="shared" si="48"/>
        <v>0</v>
      </c>
      <c r="AF27" s="10">
        <f t="shared" si="48"/>
        <v>0</v>
      </c>
      <c r="AG27" s="10">
        <f t="shared" si="48"/>
        <v>0</v>
      </c>
      <c r="AH27" s="10">
        <f t="shared" si="48"/>
        <v>0</v>
      </c>
      <c r="AI27" s="10">
        <f t="shared" ref="AI27:BB27" si="49">SUMIFS(Total_Sales,Staff,"="&amp;$A$24,Week,AI$3)</f>
        <v>0</v>
      </c>
      <c r="AJ27" s="10">
        <f t="shared" si="49"/>
        <v>0</v>
      </c>
      <c r="AK27" s="10">
        <f t="shared" si="49"/>
        <v>0</v>
      </c>
      <c r="AL27" s="10">
        <f t="shared" si="49"/>
        <v>0</v>
      </c>
      <c r="AM27" s="10">
        <f t="shared" si="49"/>
        <v>0</v>
      </c>
      <c r="AN27" s="10">
        <f t="shared" si="49"/>
        <v>0</v>
      </c>
      <c r="AO27" s="10">
        <f t="shared" si="49"/>
        <v>0</v>
      </c>
      <c r="AP27" s="10">
        <f t="shared" si="49"/>
        <v>0</v>
      </c>
      <c r="AQ27" s="10">
        <f t="shared" si="49"/>
        <v>0</v>
      </c>
      <c r="AR27" s="10">
        <f t="shared" si="49"/>
        <v>0</v>
      </c>
      <c r="AS27" s="10">
        <f t="shared" si="49"/>
        <v>0</v>
      </c>
      <c r="AT27" s="10">
        <f t="shared" si="49"/>
        <v>0</v>
      </c>
      <c r="AU27" s="10">
        <f t="shared" si="49"/>
        <v>0</v>
      </c>
      <c r="AV27" s="10">
        <f t="shared" si="49"/>
        <v>0</v>
      </c>
      <c r="AW27" s="10">
        <f t="shared" si="49"/>
        <v>0</v>
      </c>
      <c r="AX27" s="10">
        <f t="shared" si="49"/>
        <v>0</v>
      </c>
      <c r="AY27" s="10">
        <f t="shared" si="49"/>
        <v>0</v>
      </c>
      <c r="AZ27" s="10">
        <f t="shared" si="49"/>
        <v>0</v>
      </c>
      <c r="BA27" s="10">
        <f t="shared" si="49"/>
        <v>0</v>
      </c>
      <c r="BB27" s="10">
        <f t="shared" si="49"/>
        <v>0</v>
      </c>
      <c r="BC27" s="6">
        <f t="shared" si="5"/>
        <v>36000</v>
      </c>
      <c r="BD27" s="15"/>
    </row>
    <row r="28" spans="1:56">
      <c r="A28" s="113" t="s">
        <v>8</v>
      </c>
      <c r="B28" s="49" t="s">
        <v>198</v>
      </c>
      <c r="C28" s="42">
        <f t="shared" ref="C28:AH28" si="50">COUNTIFS(Staff,$A$28,Week,C$3)</f>
        <v>1</v>
      </c>
      <c r="D28" s="40">
        <f t="shared" si="50"/>
        <v>1</v>
      </c>
      <c r="E28" s="40">
        <f t="shared" si="50"/>
        <v>1</v>
      </c>
      <c r="F28" s="40">
        <f t="shared" si="50"/>
        <v>0</v>
      </c>
      <c r="G28" s="40">
        <f t="shared" si="50"/>
        <v>0</v>
      </c>
      <c r="H28" s="40">
        <f t="shared" si="50"/>
        <v>1</v>
      </c>
      <c r="I28" s="40">
        <f t="shared" si="50"/>
        <v>1</v>
      </c>
      <c r="J28" s="40">
        <f t="shared" si="50"/>
        <v>1</v>
      </c>
      <c r="K28" s="40">
        <f t="shared" si="50"/>
        <v>1</v>
      </c>
      <c r="L28" s="40">
        <f t="shared" si="50"/>
        <v>1</v>
      </c>
      <c r="M28" s="40">
        <f t="shared" si="50"/>
        <v>0</v>
      </c>
      <c r="N28" s="40">
        <f t="shared" si="50"/>
        <v>0</v>
      </c>
      <c r="O28" s="40">
        <f t="shared" si="50"/>
        <v>0</v>
      </c>
      <c r="P28" s="40">
        <f t="shared" si="50"/>
        <v>0</v>
      </c>
      <c r="Q28" s="40">
        <f t="shared" si="50"/>
        <v>0</v>
      </c>
      <c r="R28" s="40">
        <f t="shared" si="50"/>
        <v>0</v>
      </c>
      <c r="S28" s="40">
        <f t="shared" si="50"/>
        <v>0</v>
      </c>
      <c r="T28" s="40">
        <f t="shared" si="50"/>
        <v>0</v>
      </c>
      <c r="U28" s="40">
        <f t="shared" si="50"/>
        <v>0</v>
      </c>
      <c r="V28" s="40">
        <f t="shared" si="50"/>
        <v>0</v>
      </c>
      <c r="W28" s="40">
        <f t="shared" si="50"/>
        <v>0</v>
      </c>
      <c r="X28" s="40">
        <f t="shared" si="50"/>
        <v>0</v>
      </c>
      <c r="Y28" s="40">
        <f t="shared" si="50"/>
        <v>0</v>
      </c>
      <c r="Z28" s="40">
        <f t="shared" si="50"/>
        <v>0</v>
      </c>
      <c r="AA28" s="40">
        <f t="shared" si="50"/>
        <v>0</v>
      </c>
      <c r="AB28" s="40">
        <f t="shared" si="50"/>
        <v>0</v>
      </c>
      <c r="AC28" s="40">
        <f t="shared" si="50"/>
        <v>0</v>
      </c>
      <c r="AD28" s="40">
        <f t="shared" si="50"/>
        <v>0</v>
      </c>
      <c r="AE28" s="40">
        <f t="shared" si="50"/>
        <v>0</v>
      </c>
      <c r="AF28" s="40">
        <f t="shared" si="50"/>
        <v>0</v>
      </c>
      <c r="AG28" s="40">
        <f t="shared" si="50"/>
        <v>0</v>
      </c>
      <c r="AH28" s="40">
        <f t="shared" si="50"/>
        <v>0</v>
      </c>
      <c r="AI28" s="40">
        <f t="shared" ref="AI28:BB28" si="51">COUNTIFS(Staff,$A$28,Week,AI$3)</f>
        <v>0</v>
      </c>
      <c r="AJ28" s="40">
        <f t="shared" si="51"/>
        <v>0</v>
      </c>
      <c r="AK28" s="40">
        <f t="shared" si="51"/>
        <v>0</v>
      </c>
      <c r="AL28" s="40">
        <f t="shared" si="51"/>
        <v>0</v>
      </c>
      <c r="AM28" s="40">
        <f t="shared" si="51"/>
        <v>0</v>
      </c>
      <c r="AN28" s="40">
        <f t="shared" si="51"/>
        <v>0</v>
      </c>
      <c r="AO28" s="40">
        <f t="shared" si="51"/>
        <v>0</v>
      </c>
      <c r="AP28" s="40">
        <f t="shared" si="51"/>
        <v>0</v>
      </c>
      <c r="AQ28" s="40">
        <f t="shared" si="51"/>
        <v>0</v>
      </c>
      <c r="AR28" s="40">
        <f t="shared" si="51"/>
        <v>0</v>
      </c>
      <c r="AS28" s="40">
        <f t="shared" si="51"/>
        <v>0</v>
      </c>
      <c r="AT28" s="40">
        <f t="shared" si="51"/>
        <v>0</v>
      </c>
      <c r="AU28" s="40">
        <f t="shared" si="51"/>
        <v>0</v>
      </c>
      <c r="AV28" s="40">
        <f t="shared" si="51"/>
        <v>0</v>
      </c>
      <c r="AW28" s="40">
        <f t="shared" si="51"/>
        <v>0</v>
      </c>
      <c r="AX28" s="40">
        <f t="shared" si="51"/>
        <v>0</v>
      </c>
      <c r="AY28" s="40">
        <f t="shared" si="51"/>
        <v>0</v>
      </c>
      <c r="AZ28" s="40">
        <f t="shared" si="51"/>
        <v>0</v>
      </c>
      <c r="BA28" s="40">
        <f t="shared" si="51"/>
        <v>0</v>
      </c>
      <c r="BB28" s="40">
        <f t="shared" si="51"/>
        <v>0</v>
      </c>
      <c r="BC28" s="4">
        <f t="shared" si="5"/>
        <v>8</v>
      </c>
      <c r="BD28" s="15"/>
    </row>
    <row r="29" spans="1:56">
      <c r="A29" s="114"/>
      <c r="B29" s="50" t="s">
        <v>199</v>
      </c>
      <c r="C29" s="43">
        <f t="shared" ref="C29:AH29" si="52">SUMIFS(Total_Widget_Sales,Staff,"="&amp;$A$28,Week,C$3)</f>
        <v>2800</v>
      </c>
      <c r="D29" s="41">
        <f t="shared" si="52"/>
        <v>4700</v>
      </c>
      <c r="E29" s="41">
        <f t="shared" si="52"/>
        <v>6600</v>
      </c>
      <c r="F29" s="41">
        <f t="shared" si="52"/>
        <v>0</v>
      </c>
      <c r="G29" s="41">
        <f t="shared" si="52"/>
        <v>0</v>
      </c>
      <c r="H29" s="41">
        <f t="shared" si="52"/>
        <v>2900</v>
      </c>
      <c r="I29" s="41">
        <f t="shared" si="52"/>
        <v>3300</v>
      </c>
      <c r="J29" s="41">
        <f t="shared" si="52"/>
        <v>4900</v>
      </c>
      <c r="K29" s="41">
        <f t="shared" si="52"/>
        <v>3300</v>
      </c>
      <c r="L29" s="41">
        <f t="shared" si="52"/>
        <v>4000</v>
      </c>
      <c r="M29" s="41">
        <f t="shared" si="52"/>
        <v>0</v>
      </c>
      <c r="N29" s="41">
        <f t="shared" si="52"/>
        <v>0</v>
      </c>
      <c r="O29" s="41">
        <f t="shared" si="52"/>
        <v>0</v>
      </c>
      <c r="P29" s="41">
        <f t="shared" si="52"/>
        <v>0</v>
      </c>
      <c r="Q29" s="41">
        <f t="shared" si="52"/>
        <v>0</v>
      </c>
      <c r="R29" s="41">
        <f t="shared" si="52"/>
        <v>0</v>
      </c>
      <c r="S29" s="41">
        <f t="shared" si="52"/>
        <v>0</v>
      </c>
      <c r="T29" s="41">
        <f t="shared" si="52"/>
        <v>0</v>
      </c>
      <c r="U29" s="41">
        <f t="shared" si="52"/>
        <v>0</v>
      </c>
      <c r="V29" s="41">
        <f t="shared" si="52"/>
        <v>0</v>
      </c>
      <c r="W29" s="41">
        <f t="shared" si="52"/>
        <v>0</v>
      </c>
      <c r="X29" s="41">
        <f t="shared" si="52"/>
        <v>0</v>
      </c>
      <c r="Y29" s="41">
        <f t="shared" si="52"/>
        <v>0</v>
      </c>
      <c r="Z29" s="41">
        <f t="shared" si="52"/>
        <v>0</v>
      </c>
      <c r="AA29" s="41">
        <f t="shared" si="52"/>
        <v>0</v>
      </c>
      <c r="AB29" s="41">
        <f t="shared" si="52"/>
        <v>0</v>
      </c>
      <c r="AC29" s="41">
        <f t="shared" si="52"/>
        <v>0</v>
      </c>
      <c r="AD29" s="41">
        <f t="shared" si="52"/>
        <v>0</v>
      </c>
      <c r="AE29" s="41">
        <f t="shared" si="52"/>
        <v>0</v>
      </c>
      <c r="AF29" s="41">
        <f t="shared" si="52"/>
        <v>0</v>
      </c>
      <c r="AG29" s="41">
        <f t="shared" si="52"/>
        <v>0</v>
      </c>
      <c r="AH29" s="41">
        <f t="shared" si="52"/>
        <v>0</v>
      </c>
      <c r="AI29" s="41">
        <f t="shared" ref="AI29:BB29" si="53">SUMIFS(Total_Widget_Sales,Staff,"="&amp;$A$28,Week,AI$3)</f>
        <v>0</v>
      </c>
      <c r="AJ29" s="41">
        <f t="shared" si="53"/>
        <v>0</v>
      </c>
      <c r="AK29" s="41">
        <f t="shared" si="53"/>
        <v>0</v>
      </c>
      <c r="AL29" s="41">
        <f t="shared" si="53"/>
        <v>0</v>
      </c>
      <c r="AM29" s="41">
        <f t="shared" si="53"/>
        <v>0</v>
      </c>
      <c r="AN29" s="41">
        <f t="shared" si="53"/>
        <v>0</v>
      </c>
      <c r="AO29" s="41">
        <f t="shared" si="53"/>
        <v>0</v>
      </c>
      <c r="AP29" s="41">
        <f t="shared" si="53"/>
        <v>0</v>
      </c>
      <c r="AQ29" s="41">
        <f t="shared" si="53"/>
        <v>0</v>
      </c>
      <c r="AR29" s="41">
        <f t="shared" si="53"/>
        <v>0</v>
      </c>
      <c r="AS29" s="41">
        <f t="shared" si="53"/>
        <v>0</v>
      </c>
      <c r="AT29" s="41">
        <f t="shared" si="53"/>
        <v>0</v>
      </c>
      <c r="AU29" s="41">
        <f t="shared" si="53"/>
        <v>0</v>
      </c>
      <c r="AV29" s="41">
        <f t="shared" si="53"/>
        <v>0</v>
      </c>
      <c r="AW29" s="41">
        <f t="shared" si="53"/>
        <v>0</v>
      </c>
      <c r="AX29" s="41">
        <f t="shared" si="53"/>
        <v>0</v>
      </c>
      <c r="AY29" s="41">
        <f t="shared" si="53"/>
        <v>0</v>
      </c>
      <c r="AZ29" s="41">
        <f t="shared" si="53"/>
        <v>0</v>
      </c>
      <c r="BA29" s="41">
        <f t="shared" si="53"/>
        <v>0</v>
      </c>
      <c r="BB29" s="41">
        <f t="shared" si="53"/>
        <v>0</v>
      </c>
      <c r="BC29" s="5">
        <f t="shared" si="5"/>
        <v>32500</v>
      </c>
      <c r="BD29" s="15"/>
    </row>
    <row r="30" spans="1:56">
      <c r="A30" s="114"/>
      <c r="B30" s="50" t="s">
        <v>200</v>
      </c>
      <c r="C30" s="43">
        <f t="shared" ref="C30:AH30" si="54">SUMIFS(Insurance_Sales,Staff,"="&amp;$A$28,Week,C$3)</f>
        <v>0</v>
      </c>
      <c r="D30" s="41">
        <f t="shared" si="54"/>
        <v>100</v>
      </c>
      <c r="E30" s="41">
        <f t="shared" si="54"/>
        <v>0</v>
      </c>
      <c r="F30" s="41">
        <f t="shared" si="54"/>
        <v>0</v>
      </c>
      <c r="G30" s="41">
        <f t="shared" si="54"/>
        <v>0</v>
      </c>
      <c r="H30" s="41">
        <f t="shared" si="54"/>
        <v>0</v>
      </c>
      <c r="I30" s="41">
        <f t="shared" si="54"/>
        <v>0</v>
      </c>
      <c r="J30" s="41">
        <f t="shared" si="54"/>
        <v>0</v>
      </c>
      <c r="K30" s="41">
        <f t="shared" si="54"/>
        <v>0</v>
      </c>
      <c r="L30" s="41">
        <f t="shared" si="54"/>
        <v>100</v>
      </c>
      <c r="M30" s="41">
        <f t="shared" si="54"/>
        <v>0</v>
      </c>
      <c r="N30" s="41">
        <f t="shared" si="54"/>
        <v>0</v>
      </c>
      <c r="O30" s="41">
        <f t="shared" si="54"/>
        <v>0</v>
      </c>
      <c r="P30" s="41">
        <f t="shared" si="54"/>
        <v>0</v>
      </c>
      <c r="Q30" s="41">
        <f t="shared" si="54"/>
        <v>0</v>
      </c>
      <c r="R30" s="41">
        <f t="shared" si="54"/>
        <v>0</v>
      </c>
      <c r="S30" s="41">
        <f t="shared" si="54"/>
        <v>0</v>
      </c>
      <c r="T30" s="41">
        <f t="shared" si="54"/>
        <v>0</v>
      </c>
      <c r="U30" s="41">
        <f t="shared" si="54"/>
        <v>0</v>
      </c>
      <c r="V30" s="41">
        <f t="shared" si="54"/>
        <v>0</v>
      </c>
      <c r="W30" s="41">
        <f t="shared" si="54"/>
        <v>0</v>
      </c>
      <c r="X30" s="41">
        <f t="shared" si="54"/>
        <v>0</v>
      </c>
      <c r="Y30" s="41">
        <f t="shared" si="54"/>
        <v>0</v>
      </c>
      <c r="Z30" s="41">
        <f t="shared" si="54"/>
        <v>0</v>
      </c>
      <c r="AA30" s="41">
        <f t="shared" si="54"/>
        <v>0</v>
      </c>
      <c r="AB30" s="41">
        <f t="shared" si="54"/>
        <v>0</v>
      </c>
      <c r="AC30" s="41">
        <f t="shared" si="54"/>
        <v>0</v>
      </c>
      <c r="AD30" s="41">
        <f t="shared" si="54"/>
        <v>0</v>
      </c>
      <c r="AE30" s="41">
        <f t="shared" si="54"/>
        <v>0</v>
      </c>
      <c r="AF30" s="41">
        <f t="shared" si="54"/>
        <v>0</v>
      </c>
      <c r="AG30" s="41">
        <f t="shared" si="54"/>
        <v>0</v>
      </c>
      <c r="AH30" s="41">
        <f t="shared" si="54"/>
        <v>0</v>
      </c>
      <c r="AI30" s="41">
        <f t="shared" ref="AI30:BB30" si="55">SUMIFS(Insurance_Sales,Staff,"="&amp;$A$28,Week,AI$3)</f>
        <v>0</v>
      </c>
      <c r="AJ30" s="41">
        <f t="shared" si="55"/>
        <v>0</v>
      </c>
      <c r="AK30" s="41">
        <f t="shared" si="55"/>
        <v>0</v>
      </c>
      <c r="AL30" s="41">
        <f t="shared" si="55"/>
        <v>0</v>
      </c>
      <c r="AM30" s="41">
        <f t="shared" si="55"/>
        <v>0</v>
      </c>
      <c r="AN30" s="41">
        <f t="shared" si="55"/>
        <v>0</v>
      </c>
      <c r="AO30" s="41">
        <f t="shared" si="55"/>
        <v>0</v>
      </c>
      <c r="AP30" s="41">
        <f t="shared" si="55"/>
        <v>0</v>
      </c>
      <c r="AQ30" s="41">
        <f t="shared" si="55"/>
        <v>0</v>
      </c>
      <c r="AR30" s="41">
        <f t="shared" si="55"/>
        <v>0</v>
      </c>
      <c r="AS30" s="41">
        <f t="shared" si="55"/>
        <v>0</v>
      </c>
      <c r="AT30" s="41">
        <f t="shared" si="55"/>
        <v>0</v>
      </c>
      <c r="AU30" s="41">
        <f t="shared" si="55"/>
        <v>0</v>
      </c>
      <c r="AV30" s="41">
        <f t="shared" si="55"/>
        <v>0</v>
      </c>
      <c r="AW30" s="41">
        <f t="shared" si="55"/>
        <v>0</v>
      </c>
      <c r="AX30" s="41">
        <f t="shared" si="55"/>
        <v>0</v>
      </c>
      <c r="AY30" s="41">
        <f t="shared" si="55"/>
        <v>0</v>
      </c>
      <c r="AZ30" s="41">
        <f t="shared" si="55"/>
        <v>0</v>
      </c>
      <c r="BA30" s="41">
        <f t="shared" si="55"/>
        <v>0</v>
      </c>
      <c r="BB30" s="41">
        <f t="shared" si="55"/>
        <v>0</v>
      </c>
      <c r="BC30" s="5">
        <f t="shared" si="5"/>
        <v>200</v>
      </c>
      <c r="BD30" s="15"/>
    </row>
    <row r="31" spans="1:56">
      <c r="A31" s="115"/>
      <c r="B31" s="51" t="s">
        <v>15</v>
      </c>
      <c r="C31" s="44">
        <f t="shared" ref="C31:AH31" si="56">SUMIFS(Total_Sales,Staff,"="&amp;$A$28,Week,C$3)</f>
        <v>2800</v>
      </c>
      <c r="D31" s="10">
        <f t="shared" si="56"/>
        <v>4800</v>
      </c>
      <c r="E31" s="10">
        <f t="shared" si="56"/>
        <v>6600</v>
      </c>
      <c r="F31" s="10">
        <f t="shared" si="56"/>
        <v>0</v>
      </c>
      <c r="G31" s="10">
        <f t="shared" si="56"/>
        <v>0</v>
      </c>
      <c r="H31" s="10">
        <f t="shared" si="56"/>
        <v>2900</v>
      </c>
      <c r="I31" s="10">
        <f t="shared" si="56"/>
        <v>3300</v>
      </c>
      <c r="J31" s="10">
        <f t="shared" si="56"/>
        <v>4900</v>
      </c>
      <c r="K31" s="10">
        <f t="shared" si="56"/>
        <v>3300</v>
      </c>
      <c r="L31" s="10">
        <f t="shared" si="56"/>
        <v>4100</v>
      </c>
      <c r="M31" s="10">
        <f t="shared" si="56"/>
        <v>0</v>
      </c>
      <c r="N31" s="10">
        <f t="shared" si="56"/>
        <v>0</v>
      </c>
      <c r="O31" s="10">
        <f t="shared" si="56"/>
        <v>0</v>
      </c>
      <c r="P31" s="10">
        <f t="shared" si="56"/>
        <v>0</v>
      </c>
      <c r="Q31" s="10">
        <f t="shared" si="56"/>
        <v>0</v>
      </c>
      <c r="R31" s="10">
        <f t="shared" si="56"/>
        <v>0</v>
      </c>
      <c r="S31" s="10">
        <f t="shared" si="56"/>
        <v>0</v>
      </c>
      <c r="T31" s="10">
        <f t="shared" si="56"/>
        <v>0</v>
      </c>
      <c r="U31" s="10">
        <f t="shared" si="56"/>
        <v>0</v>
      </c>
      <c r="V31" s="10">
        <f t="shared" si="56"/>
        <v>0</v>
      </c>
      <c r="W31" s="10">
        <f t="shared" si="56"/>
        <v>0</v>
      </c>
      <c r="X31" s="10">
        <f t="shared" si="56"/>
        <v>0</v>
      </c>
      <c r="Y31" s="10">
        <f t="shared" si="56"/>
        <v>0</v>
      </c>
      <c r="Z31" s="10">
        <f t="shared" si="56"/>
        <v>0</v>
      </c>
      <c r="AA31" s="10">
        <f t="shared" si="56"/>
        <v>0</v>
      </c>
      <c r="AB31" s="10">
        <f t="shared" si="56"/>
        <v>0</v>
      </c>
      <c r="AC31" s="10">
        <f t="shared" si="56"/>
        <v>0</v>
      </c>
      <c r="AD31" s="10">
        <f t="shared" si="56"/>
        <v>0</v>
      </c>
      <c r="AE31" s="10">
        <f t="shared" si="56"/>
        <v>0</v>
      </c>
      <c r="AF31" s="10">
        <f t="shared" si="56"/>
        <v>0</v>
      </c>
      <c r="AG31" s="10">
        <f t="shared" si="56"/>
        <v>0</v>
      </c>
      <c r="AH31" s="10">
        <f t="shared" si="56"/>
        <v>0</v>
      </c>
      <c r="AI31" s="10">
        <f t="shared" ref="AI31:BB31" si="57">SUMIFS(Total_Sales,Staff,"="&amp;$A$28,Week,AI$3)</f>
        <v>0</v>
      </c>
      <c r="AJ31" s="10">
        <f t="shared" si="57"/>
        <v>0</v>
      </c>
      <c r="AK31" s="10">
        <f t="shared" si="57"/>
        <v>0</v>
      </c>
      <c r="AL31" s="10">
        <f t="shared" si="57"/>
        <v>0</v>
      </c>
      <c r="AM31" s="10">
        <f t="shared" si="57"/>
        <v>0</v>
      </c>
      <c r="AN31" s="10">
        <f t="shared" si="57"/>
        <v>0</v>
      </c>
      <c r="AO31" s="10">
        <f t="shared" si="57"/>
        <v>0</v>
      </c>
      <c r="AP31" s="10">
        <f t="shared" si="57"/>
        <v>0</v>
      </c>
      <c r="AQ31" s="10">
        <f t="shared" si="57"/>
        <v>0</v>
      </c>
      <c r="AR31" s="10">
        <f t="shared" si="57"/>
        <v>0</v>
      </c>
      <c r="AS31" s="10">
        <f t="shared" si="57"/>
        <v>0</v>
      </c>
      <c r="AT31" s="10">
        <f t="shared" si="57"/>
        <v>0</v>
      </c>
      <c r="AU31" s="10">
        <f t="shared" si="57"/>
        <v>0</v>
      </c>
      <c r="AV31" s="10">
        <f t="shared" si="57"/>
        <v>0</v>
      </c>
      <c r="AW31" s="10">
        <f t="shared" si="57"/>
        <v>0</v>
      </c>
      <c r="AX31" s="10">
        <f t="shared" si="57"/>
        <v>0</v>
      </c>
      <c r="AY31" s="10">
        <f t="shared" si="57"/>
        <v>0</v>
      </c>
      <c r="AZ31" s="10">
        <f t="shared" si="57"/>
        <v>0</v>
      </c>
      <c r="BA31" s="10">
        <f t="shared" si="57"/>
        <v>0</v>
      </c>
      <c r="BB31" s="10">
        <f t="shared" si="57"/>
        <v>0</v>
      </c>
      <c r="BC31" s="6">
        <f t="shared" si="5"/>
        <v>32700</v>
      </c>
      <c r="BD31" s="15"/>
    </row>
    <row r="32" spans="1:56">
      <c r="A32" s="113" t="s">
        <v>12</v>
      </c>
      <c r="B32" s="49" t="s">
        <v>198</v>
      </c>
      <c r="C32" s="42">
        <f t="shared" ref="C32:AH32" si="58">COUNTIFS(Staff,$A$32,Week,C$3)</f>
        <v>0</v>
      </c>
      <c r="D32" s="40">
        <f t="shared" si="58"/>
        <v>0</v>
      </c>
      <c r="E32" s="40">
        <f t="shared" si="58"/>
        <v>0</v>
      </c>
      <c r="F32" s="40">
        <f t="shared" si="58"/>
        <v>0</v>
      </c>
      <c r="G32" s="40">
        <f t="shared" si="58"/>
        <v>0</v>
      </c>
      <c r="H32" s="40">
        <f t="shared" si="58"/>
        <v>1</v>
      </c>
      <c r="I32" s="40">
        <f t="shared" si="58"/>
        <v>2</v>
      </c>
      <c r="J32" s="40">
        <f t="shared" si="58"/>
        <v>1</v>
      </c>
      <c r="K32" s="40">
        <f t="shared" si="58"/>
        <v>1</v>
      </c>
      <c r="L32" s="40">
        <f t="shared" si="58"/>
        <v>1</v>
      </c>
      <c r="M32" s="40">
        <f t="shared" si="58"/>
        <v>0</v>
      </c>
      <c r="N32" s="40">
        <f t="shared" si="58"/>
        <v>0</v>
      </c>
      <c r="O32" s="40">
        <f t="shared" si="58"/>
        <v>0</v>
      </c>
      <c r="P32" s="40">
        <f t="shared" si="58"/>
        <v>0</v>
      </c>
      <c r="Q32" s="40">
        <f t="shared" si="58"/>
        <v>0</v>
      </c>
      <c r="R32" s="40">
        <f t="shared" si="58"/>
        <v>0</v>
      </c>
      <c r="S32" s="40">
        <f t="shared" si="58"/>
        <v>0</v>
      </c>
      <c r="T32" s="40">
        <f t="shared" si="58"/>
        <v>0</v>
      </c>
      <c r="U32" s="40">
        <f t="shared" si="58"/>
        <v>0</v>
      </c>
      <c r="V32" s="40">
        <f t="shared" si="58"/>
        <v>0</v>
      </c>
      <c r="W32" s="40">
        <f t="shared" si="58"/>
        <v>0</v>
      </c>
      <c r="X32" s="40">
        <f t="shared" si="58"/>
        <v>0</v>
      </c>
      <c r="Y32" s="40">
        <f t="shared" si="58"/>
        <v>0</v>
      </c>
      <c r="Z32" s="40">
        <f t="shared" si="58"/>
        <v>0</v>
      </c>
      <c r="AA32" s="40">
        <f t="shared" si="58"/>
        <v>0</v>
      </c>
      <c r="AB32" s="40">
        <f t="shared" si="58"/>
        <v>0</v>
      </c>
      <c r="AC32" s="40">
        <f t="shared" si="58"/>
        <v>0</v>
      </c>
      <c r="AD32" s="40">
        <f t="shared" si="58"/>
        <v>0</v>
      </c>
      <c r="AE32" s="40">
        <f t="shared" si="58"/>
        <v>0</v>
      </c>
      <c r="AF32" s="40">
        <f t="shared" si="58"/>
        <v>0</v>
      </c>
      <c r="AG32" s="40">
        <f t="shared" si="58"/>
        <v>0</v>
      </c>
      <c r="AH32" s="40">
        <f t="shared" si="58"/>
        <v>0</v>
      </c>
      <c r="AI32" s="40">
        <f t="shared" ref="AI32:BB32" si="59">COUNTIFS(Staff,$A$32,Week,AI$3)</f>
        <v>0</v>
      </c>
      <c r="AJ32" s="40">
        <f t="shared" si="59"/>
        <v>0</v>
      </c>
      <c r="AK32" s="40">
        <f t="shared" si="59"/>
        <v>0</v>
      </c>
      <c r="AL32" s="40">
        <f t="shared" si="59"/>
        <v>0</v>
      </c>
      <c r="AM32" s="40">
        <f t="shared" si="59"/>
        <v>0</v>
      </c>
      <c r="AN32" s="40">
        <f t="shared" si="59"/>
        <v>0</v>
      </c>
      <c r="AO32" s="40">
        <f t="shared" si="59"/>
        <v>0</v>
      </c>
      <c r="AP32" s="40">
        <f t="shared" si="59"/>
        <v>0</v>
      </c>
      <c r="AQ32" s="40">
        <f t="shared" si="59"/>
        <v>0</v>
      </c>
      <c r="AR32" s="40">
        <f t="shared" si="59"/>
        <v>0</v>
      </c>
      <c r="AS32" s="40">
        <f t="shared" si="59"/>
        <v>0</v>
      </c>
      <c r="AT32" s="40">
        <f t="shared" si="59"/>
        <v>0</v>
      </c>
      <c r="AU32" s="40">
        <f t="shared" si="59"/>
        <v>0</v>
      </c>
      <c r="AV32" s="40">
        <f t="shared" si="59"/>
        <v>0</v>
      </c>
      <c r="AW32" s="40">
        <f t="shared" si="59"/>
        <v>0</v>
      </c>
      <c r="AX32" s="40">
        <f t="shared" si="59"/>
        <v>0</v>
      </c>
      <c r="AY32" s="40">
        <f t="shared" si="59"/>
        <v>0</v>
      </c>
      <c r="AZ32" s="40">
        <f t="shared" si="59"/>
        <v>0</v>
      </c>
      <c r="BA32" s="40">
        <f t="shared" si="59"/>
        <v>0</v>
      </c>
      <c r="BB32" s="40">
        <f t="shared" si="59"/>
        <v>0</v>
      </c>
      <c r="BC32" s="4">
        <f t="shared" si="5"/>
        <v>6</v>
      </c>
      <c r="BD32" s="15"/>
    </row>
    <row r="33" spans="1:56">
      <c r="A33" s="114"/>
      <c r="B33" s="50" t="s">
        <v>199</v>
      </c>
      <c r="C33" s="43">
        <f t="shared" ref="C33:AH33" si="60">SUMIFS(Total_Widget_Sales,Staff,"="&amp;$A$32,Week,C$3)</f>
        <v>0</v>
      </c>
      <c r="D33" s="41">
        <f t="shared" si="60"/>
        <v>0</v>
      </c>
      <c r="E33" s="41">
        <f t="shared" si="60"/>
        <v>0</v>
      </c>
      <c r="F33" s="41">
        <f t="shared" si="60"/>
        <v>0</v>
      </c>
      <c r="G33" s="41">
        <f t="shared" si="60"/>
        <v>0</v>
      </c>
      <c r="H33" s="41">
        <f t="shared" si="60"/>
        <v>4100</v>
      </c>
      <c r="I33" s="41">
        <f t="shared" si="60"/>
        <v>9200</v>
      </c>
      <c r="J33" s="41">
        <f t="shared" si="60"/>
        <v>6100</v>
      </c>
      <c r="K33" s="41">
        <f t="shared" si="60"/>
        <v>3300</v>
      </c>
      <c r="L33" s="41">
        <f t="shared" si="60"/>
        <v>4000</v>
      </c>
      <c r="M33" s="41">
        <f t="shared" si="60"/>
        <v>0</v>
      </c>
      <c r="N33" s="41">
        <f t="shared" si="60"/>
        <v>0</v>
      </c>
      <c r="O33" s="41">
        <f t="shared" si="60"/>
        <v>0</v>
      </c>
      <c r="P33" s="41">
        <f t="shared" si="60"/>
        <v>0</v>
      </c>
      <c r="Q33" s="41">
        <f t="shared" si="60"/>
        <v>0</v>
      </c>
      <c r="R33" s="41">
        <f t="shared" si="60"/>
        <v>0</v>
      </c>
      <c r="S33" s="41">
        <f t="shared" si="60"/>
        <v>0</v>
      </c>
      <c r="T33" s="41">
        <f t="shared" si="60"/>
        <v>0</v>
      </c>
      <c r="U33" s="41">
        <f t="shared" si="60"/>
        <v>0</v>
      </c>
      <c r="V33" s="41">
        <f t="shared" si="60"/>
        <v>0</v>
      </c>
      <c r="W33" s="41">
        <f t="shared" si="60"/>
        <v>0</v>
      </c>
      <c r="X33" s="41">
        <f t="shared" si="60"/>
        <v>0</v>
      </c>
      <c r="Y33" s="41">
        <f t="shared" si="60"/>
        <v>0</v>
      </c>
      <c r="Z33" s="41">
        <f t="shared" si="60"/>
        <v>0</v>
      </c>
      <c r="AA33" s="41">
        <f t="shared" si="60"/>
        <v>0</v>
      </c>
      <c r="AB33" s="41">
        <f t="shared" si="60"/>
        <v>0</v>
      </c>
      <c r="AC33" s="41">
        <f t="shared" si="60"/>
        <v>0</v>
      </c>
      <c r="AD33" s="41">
        <f t="shared" si="60"/>
        <v>0</v>
      </c>
      <c r="AE33" s="41">
        <f t="shared" si="60"/>
        <v>0</v>
      </c>
      <c r="AF33" s="41">
        <f t="shared" si="60"/>
        <v>0</v>
      </c>
      <c r="AG33" s="41">
        <f t="shared" si="60"/>
        <v>0</v>
      </c>
      <c r="AH33" s="41">
        <f t="shared" si="60"/>
        <v>0</v>
      </c>
      <c r="AI33" s="41">
        <f t="shared" ref="AI33:BB33" si="61">SUMIFS(Total_Widget_Sales,Staff,"="&amp;$A$32,Week,AI$3)</f>
        <v>0</v>
      </c>
      <c r="AJ33" s="41">
        <f t="shared" si="61"/>
        <v>0</v>
      </c>
      <c r="AK33" s="41">
        <f t="shared" si="61"/>
        <v>0</v>
      </c>
      <c r="AL33" s="41">
        <f t="shared" si="61"/>
        <v>0</v>
      </c>
      <c r="AM33" s="41">
        <f t="shared" si="61"/>
        <v>0</v>
      </c>
      <c r="AN33" s="41">
        <f t="shared" si="61"/>
        <v>0</v>
      </c>
      <c r="AO33" s="41">
        <f t="shared" si="61"/>
        <v>0</v>
      </c>
      <c r="AP33" s="41">
        <f t="shared" si="61"/>
        <v>0</v>
      </c>
      <c r="AQ33" s="41">
        <f t="shared" si="61"/>
        <v>0</v>
      </c>
      <c r="AR33" s="41">
        <f t="shared" si="61"/>
        <v>0</v>
      </c>
      <c r="AS33" s="41">
        <f t="shared" si="61"/>
        <v>0</v>
      </c>
      <c r="AT33" s="41">
        <f t="shared" si="61"/>
        <v>0</v>
      </c>
      <c r="AU33" s="41">
        <f t="shared" si="61"/>
        <v>0</v>
      </c>
      <c r="AV33" s="41">
        <f t="shared" si="61"/>
        <v>0</v>
      </c>
      <c r="AW33" s="41">
        <f t="shared" si="61"/>
        <v>0</v>
      </c>
      <c r="AX33" s="41">
        <f t="shared" si="61"/>
        <v>0</v>
      </c>
      <c r="AY33" s="41">
        <f t="shared" si="61"/>
        <v>0</v>
      </c>
      <c r="AZ33" s="41">
        <f t="shared" si="61"/>
        <v>0</v>
      </c>
      <c r="BA33" s="41">
        <f t="shared" si="61"/>
        <v>0</v>
      </c>
      <c r="BB33" s="41">
        <f t="shared" si="61"/>
        <v>0</v>
      </c>
      <c r="BC33" s="5">
        <f t="shared" si="5"/>
        <v>26700</v>
      </c>
      <c r="BD33" s="15"/>
    </row>
    <row r="34" spans="1:56">
      <c r="A34" s="114"/>
      <c r="B34" s="50" t="s">
        <v>200</v>
      </c>
      <c r="C34" s="43">
        <f t="shared" ref="C34:AH34" si="62">SUMIFS(Insurance_Sales,Staff,"="&amp;$A$32,Week,C$3)</f>
        <v>0</v>
      </c>
      <c r="D34" s="41">
        <f t="shared" si="62"/>
        <v>0</v>
      </c>
      <c r="E34" s="41">
        <f t="shared" si="62"/>
        <v>0</v>
      </c>
      <c r="F34" s="41">
        <f t="shared" si="62"/>
        <v>0</v>
      </c>
      <c r="G34" s="41">
        <f t="shared" si="62"/>
        <v>0</v>
      </c>
      <c r="H34" s="41">
        <f t="shared" si="62"/>
        <v>0</v>
      </c>
      <c r="I34" s="41">
        <f t="shared" si="62"/>
        <v>200</v>
      </c>
      <c r="J34" s="41">
        <f t="shared" si="62"/>
        <v>0</v>
      </c>
      <c r="K34" s="41">
        <f t="shared" si="62"/>
        <v>0</v>
      </c>
      <c r="L34" s="41">
        <f t="shared" si="62"/>
        <v>0</v>
      </c>
      <c r="M34" s="41">
        <f t="shared" si="62"/>
        <v>0</v>
      </c>
      <c r="N34" s="41">
        <f t="shared" si="62"/>
        <v>0</v>
      </c>
      <c r="O34" s="41">
        <f t="shared" si="62"/>
        <v>0</v>
      </c>
      <c r="P34" s="41">
        <f t="shared" si="62"/>
        <v>0</v>
      </c>
      <c r="Q34" s="41">
        <f t="shared" si="62"/>
        <v>0</v>
      </c>
      <c r="R34" s="41">
        <f t="shared" si="62"/>
        <v>0</v>
      </c>
      <c r="S34" s="41">
        <f t="shared" si="62"/>
        <v>0</v>
      </c>
      <c r="T34" s="41">
        <f t="shared" si="62"/>
        <v>0</v>
      </c>
      <c r="U34" s="41">
        <f t="shared" si="62"/>
        <v>0</v>
      </c>
      <c r="V34" s="41">
        <f t="shared" si="62"/>
        <v>0</v>
      </c>
      <c r="W34" s="41">
        <f t="shared" si="62"/>
        <v>0</v>
      </c>
      <c r="X34" s="41">
        <f t="shared" si="62"/>
        <v>0</v>
      </c>
      <c r="Y34" s="41">
        <f t="shared" si="62"/>
        <v>0</v>
      </c>
      <c r="Z34" s="41">
        <f t="shared" si="62"/>
        <v>0</v>
      </c>
      <c r="AA34" s="41">
        <f t="shared" si="62"/>
        <v>0</v>
      </c>
      <c r="AB34" s="41">
        <f t="shared" si="62"/>
        <v>0</v>
      </c>
      <c r="AC34" s="41">
        <f t="shared" si="62"/>
        <v>0</v>
      </c>
      <c r="AD34" s="41">
        <f t="shared" si="62"/>
        <v>0</v>
      </c>
      <c r="AE34" s="41">
        <f t="shared" si="62"/>
        <v>0</v>
      </c>
      <c r="AF34" s="41">
        <f t="shared" si="62"/>
        <v>0</v>
      </c>
      <c r="AG34" s="41">
        <f t="shared" si="62"/>
        <v>0</v>
      </c>
      <c r="AH34" s="41">
        <f t="shared" si="62"/>
        <v>0</v>
      </c>
      <c r="AI34" s="41">
        <f t="shared" ref="AI34:BB34" si="63">SUMIFS(Insurance_Sales,Staff,"="&amp;$A$32,Week,AI$3)</f>
        <v>0</v>
      </c>
      <c r="AJ34" s="41">
        <f t="shared" si="63"/>
        <v>0</v>
      </c>
      <c r="AK34" s="41">
        <f t="shared" si="63"/>
        <v>0</v>
      </c>
      <c r="AL34" s="41">
        <f t="shared" si="63"/>
        <v>0</v>
      </c>
      <c r="AM34" s="41">
        <f t="shared" si="63"/>
        <v>0</v>
      </c>
      <c r="AN34" s="41">
        <f t="shared" si="63"/>
        <v>0</v>
      </c>
      <c r="AO34" s="41">
        <f t="shared" si="63"/>
        <v>0</v>
      </c>
      <c r="AP34" s="41">
        <f t="shared" si="63"/>
        <v>0</v>
      </c>
      <c r="AQ34" s="41">
        <f t="shared" si="63"/>
        <v>0</v>
      </c>
      <c r="AR34" s="41">
        <f t="shared" si="63"/>
        <v>0</v>
      </c>
      <c r="AS34" s="41">
        <f t="shared" si="63"/>
        <v>0</v>
      </c>
      <c r="AT34" s="41">
        <f t="shared" si="63"/>
        <v>0</v>
      </c>
      <c r="AU34" s="41">
        <f t="shared" si="63"/>
        <v>0</v>
      </c>
      <c r="AV34" s="41">
        <f t="shared" si="63"/>
        <v>0</v>
      </c>
      <c r="AW34" s="41">
        <f t="shared" si="63"/>
        <v>0</v>
      </c>
      <c r="AX34" s="41">
        <f t="shared" si="63"/>
        <v>0</v>
      </c>
      <c r="AY34" s="41">
        <f t="shared" si="63"/>
        <v>0</v>
      </c>
      <c r="AZ34" s="41">
        <f t="shared" si="63"/>
        <v>0</v>
      </c>
      <c r="BA34" s="41">
        <f t="shared" si="63"/>
        <v>0</v>
      </c>
      <c r="BB34" s="41">
        <f t="shared" si="63"/>
        <v>0</v>
      </c>
      <c r="BC34" s="5">
        <f t="shared" si="5"/>
        <v>200</v>
      </c>
      <c r="BD34" s="15"/>
    </row>
    <row r="35" spans="1:56">
      <c r="A35" s="115"/>
      <c r="B35" s="51" t="s">
        <v>15</v>
      </c>
      <c r="C35" s="44">
        <f t="shared" ref="C35:AH35" si="64">SUMIFS(Total_Sales,Staff,"="&amp;$A$32,Week,C$3)</f>
        <v>0</v>
      </c>
      <c r="D35" s="10">
        <f t="shared" si="64"/>
        <v>0</v>
      </c>
      <c r="E35" s="10">
        <f t="shared" si="64"/>
        <v>0</v>
      </c>
      <c r="F35" s="10">
        <f t="shared" si="64"/>
        <v>0</v>
      </c>
      <c r="G35" s="10">
        <f t="shared" si="64"/>
        <v>0</v>
      </c>
      <c r="H35" s="10">
        <f t="shared" si="64"/>
        <v>4100</v>
      </c>
      <c r="I35" s="10">
        <f t="shared" si="64"/>
        <v>9400</v>
      </c>
      <c r="J35" s="10">
        <f t="shared" si="64"/>
        <v>6100</v>
      </c>
      <c r="K35" s="10">
        <f t="shared" si="64"/>
        <v>3300</v>
      </c>
      <c r="L35" s="10">
        <f t="shared" si="64"/>
        <v>4000</v>
      </c>
      <c r="M35" s="10">
        <f t="shared" si="64"/>
        <v>0</v>
      </c>
      <c r="N35" s="10">
        <f t="shared" si="64"/>
        <v>0</v>
      </c>
      <c r="O35" s="10">
        <f t="shared" si="64"/>
        <v>0</v>
      </c>
      <c r="P35" s="10">
        <f t="shared" si="64"/>
        <v>0</v>
      </c>
      <c r="Q35" s="10">
        <f t="shared" si="64"/>
        <v>0</v>
      </c>
      <c r="R35" s="10">
        <f t="shared" si="64"/>
        <v>0</v>
      </c>
      <c r="S35" s="10">
        <f t="shared" si="64"/>
        <v>0</v>
      </c>
      <c r="T35" s="10">
        <f t="shared" si="64"/>
        <v>0</v>
      </c>
      <c r="U35" s="10">
        <f t="shared" si="64"/>
        <v>0</v>
      </c>
      <c r="V35" s="10">
        <f t="shared" si="64"/>
        <v>0</v>
      </c>
      <c r="W35" s="10">
        <f t="shared" si="64"/>
        <v>0</v>
      </c>
      <c r="X35" s="10">
        <f t="shared" si="64"/>
        <v>0</v>
      </c>
      <c r="Y35" s="10">
        <f t="shared" si="64"/>
        <v>0</v>
      </c>
      <c r="Z35" s="10">
        <f t="shared" si="64"/>
        <v>0</v>
      </c>
      <c r="AA35" s="10">
        <f t="shared" si="64"/>
        <v>0</v>
      </c>
      <c r="AB35" s="10">
        <f t="shared" si="64"/>
        <v>0</v>
      </c>
      <c r="AC35" s="10">
        <f t="shared" si="64"/>
        <v>0</v>
      </c>
      <c r="AD35" s="10">
        <f t="shared" si="64"/>
        <v>0</v>
      </c>
      <c r="AE35" s="10">
        <f t="shared" si="64"/>
        <v>0</v>
      </c>
      <c r="AF35" s="10">
        <f t="shared" si="64"/>
        <v>0</v>
      </c>
      <c r="AG35" s="10">
        <f t="shared" si="64"/>
        <v>0</v>
      </c>
      <c r="AH35" s="10">
        <f t="shared" si="64"/>
        <v>0</v>
      </c>
      <c r="AI35" s="10">
        <f t="shared" ref="AI35:BB35" si="65">SUMIFS(Total_Sales,Staff,"="&amp;$A$32,Week,AI$3)</f>
        <v>0</v>
      </c>
      <c r="AJ35" s="10">
        <f t="shared" si="65"/>
        <v>0</v>
      </c>
      <c r="AK35" s="10">
        <f t="shared" si="65"/>
        <v>0</v>
      </c>
      <c r="AL35" s="10">
        <f t="shared" si="65"/>
        <v>0</v>
      </c>
      <c r="AM35" s="10">
        <f t="shared" si="65"/>
        <v>0</v>
      </c>
      <c r="AN35" s="10">
        <f t="shared" si="65"/>
        <v>0</v>
      </c>
      <c r="AO35" s="10">
        <f t="shared" si="65"/>
        <v>0</v>
      </c>
      <c r="AP35" s="10">
        <f t="shared" si="65"/>
        <v>0</v>
      </c>
      <c r="AQ35" s="10">
        <f t="shared" si="65"/>
        <v>0</v>
      </c>
      <c r="AR35" s="10">
        <f t="shared" si="65"/>
        <v>0</v>
      </c>
      <c r="AS35" s="10">
        <f t="shared" si="65"/>
        <v>0</v>
      </c>
      <c r="AT35" s="10">
        <f t="shared" si="65"/>
        <v>0</v>
      </c>
      <c r="AU35" s="10">
        <f t="shared" si="65"/>
        <v>0</v>
      </c>
      <c r="AV35" s="10">
        <f t="shared" si="65"/>
        <v>0</v>
      </c>
      <c r="AW35" s="10">
        <f t="shared" si="65"/>
        <v>0</v>
      </c>
      <c r="AX35" s="10">
        <f t="shared" si="65"/>
        <v>0</v>
      </c>
      <c r="AY35" s="10">
        <f t="shared" si="65"/>
        <v>0</v>
      </c>
      <c r="AZ35" s="10">
        <f t="shared" si="65"/>
        <v>0</v>
      </c>
      <c r="BA35" s="10">
        <f t="shared" si="65"/>
        <v>0</v>
      </c>
      <c r="BB35" s="10">
        <f t="shared" si="65"/>
        <v>0</v>
      </c>
      <c r="BC35" s="6">
        <f t="shared" si="5"/>
        <v>26900</v>
      </c>
      <c r="BD35" s="15"/>
    </row>
    <row r="36" spans="1:56">
      <c r="A36" s="15"/>
      <c r="B36" s="49" t="s">
        <v>198</v>
      </c>
      <c r="C36" s="45">
        <f>SUM(C4+C8+C12+C16+C20+C24+C28+C32)</f>
        <v>6</v>
      </c>
      <c r="D36" s="4">
        <f t="shared" ref="D36:I36" si="66">SUM(D4+D8+D12+D16+D20+D24+D28+D32)</f>
        <v>7</v>
      </c>
      <c r="E36" s="4">
        <f t="shared" si="66"/>
        <v>6</v>
      </c>
      <c r="F36" s="4">
        <f t="shared" si="66"/>
        <v>5</v>
      </c>
      <c r="G36" s="4">
        <f t="shared" si="66"/>
        <v>3</v>
      </c>
      <c r="H36" s="4">
        <f t="shared" si="66"/>
        <v>9</v>
      </c>
      <c r="I36" s="4">
        <f t="shared" si="66"/>
        <v>10</v>
      </c>
      <c r="J36" s="4">
        <f>SUM(J4+J8+J12+J16+J20+J24+J28+J32)</f>
        <v>9</v>
      </c>
      <c r="K36" s="4">
        <f t="shared" ref="K36:L36" si="67">SUM(K4+K8+K12+K16+K20+K24+K28+K32)</f>
        <v>9</v>
      </c>
      <c r="L36" s="4">
        <f t="shared" si="67"/>
        <v>8</v>
      </c>
      <c r="M36" s="4">
        <f t="shared" ref="M36:BB36" si="68">SUM(M4+M8+M12+M16+M20+M24+M28+M32)</f>
        <v>0</v>
      </c>
      <c r="N36" s="4">
        <f t="shared" si="68"/>
        <v>0</v>
      </c>
      <c r="O36" s="4">
        <f t="shared" si="68"/>
        <v>0</v>
      </c>
      <c r="P36" s="4">
        <f t="shared" si="68"/>
        <v>0</v>
      </c>
      <c r="Q36" s="4">
        <f t="shared" si="68"/>
        <v>0</v>
      </c>
      <c r="R36" s="4">
        <f t="shared" si="68"/>
        <v>0</v>
      </c>
      <c r="S36" s="4">
        <f t="shared" si="68"/>
        <v>0</v>
      </c>
      <c r="T36" s="4">
        <f t="shared" si="68"/>
        <v>0</v>
      </c>
      <c r="U36" s="4">
        <f t="shared" si="68"/>
        <v>0</v>
      </c>
      <c r="V36" s="4">
        <f t="shared" si="68"/>
        <v>0</v>
      </c>
      <c r="W36" s="4">
        <f t="shared" si="68"/>
        <v>0</v>
      </c>
      <c r="X36" s="4">
        <f t="shared" si="68"/>
        <v>0</v>
      </c>
      <c r="Y36" s="4">
        <f t="shared" si="68"/>
        <v>0</v>
      </c>
      <c r="Z36" s="4">
        <f t="shared" si="68"/>
        <v>0</v>
      </c>
      <c r="AA36" s="4">
        <f t="shared" si="68"/>
        <v>0</v>
      </c>
      <c r="AB36" s="4">
        <f t="shared" si="68"/>
        <v>0</v>
      </c>
      <c r="AC36" s="4">
        <f t="shared" si="68"/>
        <v>0</v>
      </c>
      <c r="AD36" s="4">
        <f t="shared" si="68"/>
        <v>0</v>
      </c>
      <c r="AE36" s="4">
        <f t="shared" si="68"/>
        <v>0</v>
      </c>
      <c r="AF36" s="4">
        <f t="shared" si="68"/>
        <v>0</v>
      </c>
      <c r="AG36" s="4">
        <f t="shared" si="68"/>
        <v>0</v>
      </c>
      <c r="AH36" s="4">
        <f t="shared" si="68"/>
        <v>0</v>
      </c>
      <c r="AI36" s="4">
        <f t="shared" si="68"/>
        <v>0</v>
      </c>
      <c r="AJ36" s="4">
        <f t="shared" si="68"/>
        <v>0</v>
      </c>
      <c r="AK36" s="4">
        <f t="shared" si="68"/>
        <v>0</v>
      </c>
      <c r="AL36" s="4">
        <f t="shared" si="68"/>
        <v>0</v>
      </c>
      <c r="AM36" s="4">
        <f t="shared" si="68"/>
        <v>0</v>
      </c>
      <c r="AN36" s="4">
        <f t="shared" si="68"/>
        <v>0</v>
      </c>
      <c r="AO36" s="4">
        <f t="shared" si="68"/>
        <v>0</v>
      </c>
      <c r="AP36" s="4">
        <f t="shared" si="68"/>
        <v>0</v>
      </c>
      <c r="AQ36" s="4">
        <f t="shared" si="68"/>
        <v>0</v>
      </c>
      <c r="AR36" s="4">
        <f t="shared" si="68"/>
        <v>0</v>
      </c>
      <c r="AS36" s="4">
        <f t="shared" si="68"/>
        <v>0</v>
      </c>
      <c r="AT36" s="4">
        <f t="shared" si="68"/>
        <v>0</v>
      </c>
      <c r="AU36" s="4">
        <f t="shared" si="68"/>
        <v>0</v>
      </c>
      <c r="AV36" s="4">
        <f t="shared" si="68"/>
        <v>0</v>
      </c>
      <c r="AW36" s="4">
        <f t="shared" si="68"/>
        <v>0</v>
      </c>
      <c r="AX36" s="4">
        <f t="shared" si="68"/>
        <v>0</v>
      </c>
      <c r="AY36" s="4">
        <f t="shared" si="68"/>
        <v>0</v>
      </c>
      <c r="AZ36" s="4">
        <f t="shared" si="68"/>
        <v>0</v>
      </c>
      <c r="BA36" s="4">
        <f t="shared" si="68"/>
        <v>0</v>
      </c>
      <c r="BB36" s="4">
        <f t="shared" si="68"/>
        <v>0</v>
      </c>
      <c r="BC36" s="4">
        <f t="shared" si="5"/>
        <v>72</v>
      </c>
      <c r="BD36" s="15"/>
    </row>
    <row r="37" spans="1:56">
      <c r="A37" s="15"/>
      <c r="B37" s="50" t="s">
        <v>199</v>
      </c>
      <c r="C37" s="46">
        <f>SUM(C5+C9+C13+C17+C21+C25+C29+C33)</f>
        <v>18600</v>
      </c>
      <c r="D37" s="7">
        <f t="shared" ref="D37:I37" si="69">SUM(D5+D9+D13+D17+D21+D25+D29+D33)</f>
        <v>17800</v>
      </c>
      <c r="E37" s="7">
        <f t="shared" si="69"/>
        <v>31300</v>
      </c>
      <c r="F37" s="7">
        <f t="shared" si="69"/>
        <v>14500</v>
      </c>
      <c r="G37" s="7">
        <f t="shared" si="69"/>
        <v>9800</v>
      </c>
      <c r="H37" s="7">
        <f t="shared" si="69"/>
        <v>32100</v>
      </c>
      <c r="I37" s="7">
        <f t="shared" si="69"/>
        <v>39200</v>
      </c>
      <c r="J37" s="7">
        <f>SUM(J5+J9+J13+J17+J21+J25+J29+J33)</f>
        <v>43150</v>
      </c>
      <c r="K37" s="7">
        <f t="shared" ref="K37:L37" si="70">SUM(K5+K9+K13+K17+K21+K25+K29+K33)</f>
        <v>36100</v>
      </c>
      <c r="L37" s="7">
        <f t="shared" si="70"/>
        <v>29200</v>
      </c>
      <c r="M37" s="7">
        <f t="shared" ref="M37:BB37" si="71">SUM(M5+M9+M13+M17+M21+M25+M29+M33)</f>
        <v>0</v>
      </c>
      <c r="N37" s="7">
        <f t="shared" si="71"/>
        <v>0</v>
      </c>
      <c r="O37" s="7">
        <f t="shared" si="71"/>
        <v>0</v>
      </c>
      <c r="P37" s="7">
        <f t="shared" si="71"/>
        <v>0</v>
      </c>
      <c r="Q37" s="7">
        <f t="shared" si="71"/>
        <v>0</v>
      </c>
      <c r="R37" s="7">
        <f t="shared" si="71"/>
        <v>0</v>
      </c>
      <c r="S37" s="7">
        <f t="shared" si="71"/>
        <v>0</v>
      </c>
      <c r="T37" s="7">
        <f t="shared" si="71"/>
        <v>0</v>
      </c>
      <c r="U37" s="7">
        <f t="shared" si="71"/>
        <v>0</v>
      </c>
      <c r="V37" s="7">
        <f t="shared" si="71"/>
        <v>0</v>
      </c>
      <c r="W37" s="7">
        <f t="shared" si="71"/>
        <v>0</v>
      </c>
      <c r="X37" s="7">
        <f t="shared" si="71"/>
        <v>0</v>
      </c>
      <c r="Y37" s="7">
        <f t="shared" si="71"/>
        <v>0</v>
      </c>
      <c r="Z37" s="7">
        <f t="shared" si="71"/>
        <v>0</v>
      </c>
      <c r="AA37" s="7">
        <f t="shared" si="71"/>
        <v>0</v>
      </c>
      <c r="AB37" s="7">
        <f t="shared" si="71"/>
        <v>0</v>
      </c>
      <c r="AC37" s="7">
        <f t="shared" si="71"/>
        <v>0</v>
      </c>
      <c r="AD37" s="7">
        <f t="shared" si="71"/>
        <v>0</v>
      </c>
      <c r="AE37" s="7">
        <f t="shared" si="71"/>
        <v>0</v>
      </c>
      <c r="AF37" s="7">
        <f t="shared" si="71"/>
        <v>0</v>
      </c>
      <c r="AG37" s="7">
        <f t="shared" si="71"/>
        <v>0</v>
      </c>
      <c r="AH37" s="7">
        <f t="shared" si="71"/>
        <v>0</v>
      </c>
      <c r="AI37" s="7">
        <f t="shared" si="71"/>
        <v>0</v>
      </c>
      <c r="AJ37" s="7">
        <f t="shared" si="71"/>
        <v>0</v>
      </c>
      <c r="AK37" s="7">
        <f t="shared" si="71"/>
        <v>0</v>
      </c>
      <c r="AL37" s="7">
        <f t="shared" si="71"/>
        <v>0</v>
      </c>
      <c r="AM37" s="7">
        <f t="shared" si="71"/>
        <v>0</v>
      </c>
      <c r="AN37" s="7">
        <f t="shared" si="71"/>
        <v>0</v>
      </c>
      <c r="AO37" s="7">
        <f t="shared" si="71"/>
        <v>0</v>
      </c>
      <c r="AP37" s="7">
        <f t="shared" si="71"/>
        <v>0</v>
      </c>
      <c r="AQ37" s="7">
        <f t="shared" si="71"/>
        <v>0</v>
      </c>
      <c r="AR37" s="7">
        <f t="shared" si="71"/>
        <v>0</v>
      </c>
      <c r="AS37" s="7">
        <f t="shared" si="71"/>
        <v>0</v>
      </c>
      <c r="AT37" s="7">
        <f t="shared" si="71"/>
        <v>0</v>
      </c>
      <c r="AU37" s="7">
        <f t="shared" si="71"/>
        <v>0</v>
      </c>
      <c r="AV37" s="7">
        <f t="shared" si="71"/>
        <v>0</v>
      </c>
      <c r="AW37" s="7">
        <f t="shared" si="71"/>
        <v>0</v>
      </c>
      <c r="AX37" s="7">
        <f t="shared" si="71"/>
        <v>0</v>
      </c>
      <c r="AY37" s="7">
        <f t="shared" si="71"/>
        <v>0</v>
      </c>
      <c r="AZ37" s="7">
        <f t="shared" si="71"/>
        <v>0</v>
      </c>
      <c r="BA37" s="7">
        <f t="shared" si="71"/>
        <v>0</v>
      </c>
      <c r="BB37" s="7">
        <f t="shared" si="71"/>
        <v>0</v>
      </c>
      <c r="BC37" s="5">
        <f t="shared" si="5"/>
        <v>271750</v>
      </c>
      <c r="BD37" s="15"/>
    </row>
    <row r="38" spans="1:56">
      <c r="A38" s="15"/>
      <c r="B38" s="50" t="s">
        <v>200</v>
      </c>
      <c r="C38" s="46">
        <f>SUM(C6+C10+C14+C18+C22+C26+C30+C34)</f>
        <v>300</v>
      </c>
      <c r="D38" s="7">
        <f t="shared" ref="D38:I38" si="72">SUM(D6+D10+D14+D18+D22+D26+D30+D34)</f>
        <v>500</v>
      </c>
      <c r="E38" s="7">
        <f t="shared" si="72"/>
        <v>400</v>
      </c>
      <c r="F38" s="7">
        <f t="shared" si="72"/>
        <v>0</v>
      </c>
      <c r="G38" s="7">
        <f t="shared" si="72"/>
        <v>0</v>
      </c>
      <c r="H38" s="7">
        <f t="shared" si="72"/>
        <v>0</v>
      </c>
      <c r="I38" s="7">
        <f t="shared" si="72"/>
        <v>400</v>
      </c>
      <c r="J38" s="7">
        <f>SUM(J6+J10+J14+J18+J22+J26+J30+J34)</f>
        <v>0</v>
      </c>
      <c r="K38" s="7">
        <f t="shared" ref="K38:L38" si="73">SUM(K6+K10+K14+K18+K22+K26+K30+K34)</f>
        <v>0</v>
      </c>
      <c r="L38" s="7">
        <f t="shared" si="73"/>
        <v>200</v>
      </c>
      <c r="M38" s="7">
        <f t="shared" ref="M38:BB38" si="74">SUM(M6+M10+M14+M18+M22+M26+M30+M34)</f>
        <v>0</v>
      </c>
      <c r="N38" s="7">
        <f t="shared" si="74"/>
        <v>0</v>
      </c>
      <c r="O38" s="7">
        <f t="shared" si="74"/>
        <v>0</v>
      </c>
      <c r="P38" s="7">
        <f t="shared" si="74"/>
        <v>0</v>
      </c>
      <c r="Q38" s="7">
        <f t="shared" si="74"/>
        <v>0</v>
      </c>
      <c r="R38" s="7">
        <f t="shared" si="74"/>
        <v>0</v>
      </c>
      <c r="S38" s="7">
        <f t="shared" si="74"/>
        <v>0</v>
      </c>
      <c r="T38" s="7">
        <f t="shared" si="74"/>
        <v>0</v>
      </c>
      <c r="U38" s="7">
        <f t="shared" si="74"/>
        <v>0</v>
      </c>
      <c r="V38" s="7">
        <f t="shared" si="74"/>
        <v>0</v>
      </c>
      <c r="W38" s="7">
        <f t="shared" si="74"/>
        <v>0</v>
      </c>
      <c r="X38" s="7">
        <f t="shared" si="74"/>
        <v>0</v>
      </c>
      <c r="Y38" s="7">
        <f t="shared" si="74"/>
        <v>0</v>
      </c>
      <c r="Z38" s="7">
        <f t="shared" si="74"/>
        <v>0</v>
      </c>
      <c r="AA38" s="7">
        <f t="shared" si="74"/>
        <v>0</v>
      </c>
      <c r="AB38" s="7">
        <f t="shared" si="74"/>
        <v>0</v>
      </c>
      <c r="AC38" s="7">
        <f t="shared" si="74"/>
        <v>0</v>
      </c>
      <c r="AD38" s="7">
        <f t="shared" si="74"/>
        <v>0</v>
      </c>
      <c r="AE38" s="7">
        <f t="shared" si="74"/>
        <v>0</v>
      </c>
      <c r="AF38" s="7">
        <f t="shared" si="74"/>
        <v>0</v>
      </c>
      <c r="AG38" s="7">
        <f t="shared" si="74"/>
        <v>0</v>
      </c>
      <c r="AH38" s="7">
        <f t="shared" si="74"/>
        <v>0</v>
      </c>
      <c r="AI38" s="7">
        <f t="shared" si="74"/>
        <v>0</v>
      </c>
      <c r="AJ38" s="7">
        <f t="shared" si="74"/>
        <v>0</v>
      </c>
      <c r="AK38" s="7">
        <f t="shared" si="74"/>
        <v>0</v>
      </c>
      <c r="AL38" s="7">
        <f t="shared" si="74"/>
        <v>0</v>
      </c>
      <c r="AM38" s="7">
        <f t="shared" si="74"/>
        <v>0</v>
      </c>
      <c r="AN38" s="7">
        <f t="shared" si="74"/>
        <v>0</v>
      </c>
      <c r="AO38" s="7">
        <f t="shared" si="74"/>
        <v>0</v>
      </c>
      <c r="AP38" s="7">
        <f t="shared" si="74"/>
        <v>0</v>
      </c>
      <c r="AQ38" s="7">
        <f t="shared" si="74"/>
        <v>0</v>
      </c>
      <c r="AR38" s="7">
        <f t="shared" si="74"/>
        <v>0</v>
      </c>
      <c r="AS38" s="7">
        <f t="shared" si="74"/>
        <v>0</v>
      </c>
      <c r="AT38" s="7">
        <f t="shared" si="74"/>
        <v>0</v>
      </c>
      <c r="AU38" s="7">
        <f t="shared" si="74"/>
        <v>0</v>
      </c>
      <c r="AV38" s="7">
        <f t="shared" si="74"/>
        <v>0</v>
      </c>
      <c r="AW38" s="7">
        <f t="shared" si="74"/>
        <v>0</v>
      </c>
      <c r="AX38" s="7">
        <f t="shared" si="74"/>
        <v>0</v>
      </c>
      <c r="AY38" s="7">
        <f t="shared" si="74"/>
        <v>0</v>
      </c>
      <c r="AZ38" s="7">
        <f t="shared" si="74"/>
        <v>0</v>
      </c>
      <c r="BA38" s="7">
        <f t="shared" si="74"/>
        <v>0</v>
      </c>
      <c r="BB38" s="7">
        <f t="shared" si="74"/>
        <v>0</v>
      </c>
      <c r="BC38" s="5">
        <f t="shared" si="5"/>
        <v>1800</v>
      </c>
      <c r="BD38" s="15"/>
    </row>
    <row r="39" spans="1:56">
      <c r="A39" s="15"/>
      <c r="B39" s="51" t="s">
        <v>15</v>
      </c>
      <c r="C39" s="47">
        <f>SUM(C37+C38)</f>
        <v>18900</v>
      </c>
      <c r="D39" s="8">
        <f t="shared" ref="D39:I39" si="75">SUM(D37+D38)</f>
        <v>18300</v>
      </c>
      <c r="E39" s="8">
        <f t="shared" si="75"/>
        <v>31700</v>
      </c>
      <c r="F39" s="8">
        <f t="shared" si="75"/>
        <v>14500</v>
      </c>
      <c r="G39" s="8">
        <f t="shared" si="75"/>
        <v>9800</v>
      </c>
      <c r="H39" s="8">
        <f t="shared" si="75"/>
        <v>32100</v>
      </c>
      <c r="I39" s="8">
        <f t="shared" si="75"/>
        <v>39600</v>
      </c>
      <c r="J39" s="8">
        <f>SUM(J37+J38)</f>
        <v>43150</v>
      </c>
      <c r="K39" s="8">
        <f t="shared" ref="K39:L39" si="76">SUM(K37+K38)</f>
        <v>36100</v>
      </c>
      <c r="L39" s="8">
        <f t="shared" si="76"/>
        <v>29400</v>
      </c>
      <c r="M39" s="8">
        <f t="shared" ref="M39:BB39" si="77">SUM(M37+M38)</f>
        <v>0</v>
      </c>
      <c r="N39" s="8">
        <f t="shared" si="77"/>
        <v>0</v>
      </c>
      <c r="O39" s="8">
        <f t="shared" si="77"/>
        <v>0</v>
      </c>
      <c r="P39" s="8">
        <f t="shared" si="77"/>
        <v>0</v>
      </c>
      <c r="Q39" s="8">
        <f t="shared" si="77"/>
        <v>0</v>
      </c>
      <c r="R39" s="8">
        <f t="shared" si="77"/>
        <v>0</v>
      </c>
      <c r="S39" s="8">
        <f t="shared" si="77"/>
        <v>0</v>
      </c>
      <c r="T39" s="8">
        <f t="shared" si="77"/>
        <v>0</v>
      </c>
      <c r="U39" s="8">
        <f t="shared" si="77"/>
        <v>0</v>
      </c>
      <c r="V39" s="8">
        <f t="shared" si="77"/>
        <v>0</v>
      </c>
      <c r="W39" s="8">
        <f t="shared" si="77"/>
        <v>0</v>
      </c>
      <c r="X39" s="8">
        <f t="shared" si="77"/>
        <v>0</v>
      </c>
      <c r="Y39" s="8">
        <f t="shared" si="77"/>
        <v>0</v>
      </c>
      <c r="Z39" s="8">
        <f t="shared" si="77"/>
        <v>0</v>
      </c>
      <c r="AA39" s="8">
        <f t="shared" si="77"/>
        <v>0</v>
      </c>
      <c r="AB39" s="8">
        <f t="shared" si="77"/>
        <v>0</v>
      </c>
      <c r="AC39" s="8">
        <f t="shared" si="77"/>
        <v>0</v>
      </c>
      <c r="AD39" s="8">
        <f t="shared" si="77"/>
        <v>0</v>
      </c>
      <c r="AE39" s="8">
        <f t="shared" si="77"/>
        <v>0</v>
      </c>
      <c r="AF39" s="8">
        <f t="shared" si="77"/>
        <v>0</v>
      </c>
      <c r="AG39" s="8">
        <f t="shared" si="77"/>
        <v>0</v>
      </c>
      <c r="AH39" s="8">
        <f t="shared" si="77"/>
        <v>0</v>
      </c>
      <c r="AI39" s="8">
        <f t="shared" si="77"/>
        <v>0</v>
      </c>
      <c r="AJ39" s="8">
        <f t="shared" si="77"/>
        <v>0</v>
      </c>
      <c r="AK39" s="8">
        <f t="shared" si="77"/>
        <v>0</v>
      </c>
      <c r="AL39" s="8">
        <f t="shared" si="77"/>
        <v>0</v>
      </c>
      <c r="AM39" s="8">
        <f t="shared" si="77"/>
        <v>0</v>
      </c>
      <c r="AN39" s="8">
        <f t="shared" si="77"/>
        <v>0</v>
      </c>
      <c r="AO39" s="8">
        <f t="shared" si="77"/>
        <v>0</v>
      </c>
      <c r="AP39" s="8">
        <f t="shared" si="77"/>
        <v>0</v>
      </c>
      <c r="AQ39" s="8">
        <f t="shared" si="77"/>
        <v>0</v>
      </c>
      <c r="AR39" s="8">
        <f t="shared" si="77"/>
        <v>0</v>
      </c>
      <c r="AS39" s="8">
        <f t="shared" si="77"/>
        <v>0</v>
      </c>
      <c r="AT39" s="8">
        <f t="shared" si="77"/>
        <v>0</v>
      </c>
      <c r="AU39" s="8">
        <f t="shared" si="77"/>
        <v>0</v>
      </c>
      <c r="AV39" s="8">
        <f t="shared" si="77"/>
        <v>0</v>
      </c>
      <c r="AW39" s="8">
        <f t="shared" si="77"/>
        <v>0</v>
      </c>
      <c r="AX39" s="8">
        <f t="shared" si="77"/>
        <v>0</v>
      </c>
      <c r="AY39" s="8">
        <f t="shared" si="77"/>
        <v>0</v>
      </c>
      <c r="AZ39" s="8">
        <f t="shared" si="77"/>
        <v>0</v>
      </c>
      <c r="BA39" s="8">
        <f t="shared" si="77"/>
        <v>0</v>
      </c>
      <c r="BB39" s="8">
        <f t="shared" si="77"/>
        <v>0</v>
      </c>
      <c r="BC39" s="6">
        <f t="shared" si="5"/>
        <v>273550</v>
      </c>
      <c r="BD39" s="15"/>
    </row>
    <row r="40" spans="1:5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1:5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</sheetData>
  <sheetProtection sheet="1" objects="1" scenarios="1"/>
  <mergeCells count="7">
    <mergeCell ref="A4:A7"/>
    <mergeCell ref="A28:A31"/>
    <mergeCell ref="A32:A35"/>
    <mergeCell ref="A12:A15"/>
    <mergeCell ref="A16:A19"/>
    <mergeCell ref="A20:A23"/>
    <mergeCell ref="A24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1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5"/>
  <cols>
    <col min="1" max="1" width="20.28515625" customWidth="1"/>
    <col min="2" max="2" width="19.42578125" customWidth="1"/>
    <col min="3" max="14" width="12.85546875" customWidth="1"/>
    <col min="15" max="15" width="14.28515625" customWidth="1"/>
  </cols>
  <sheetData>
    <row r="1" spans="1:16" ht="15.75">
      <c r="A1" s="16" t="s">
        <v>214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5"/>
      <c r="B3" s="15"/>
      <c r="C3" s="48" t="s">
        <v>203</v>
      </c>
      <c r="D3" s="48" t="s">
        <v>202</v>
      </c>
      <c r="E3" s="48" t="s">
        <v>201</v>
      </c>
      <c r="F3" s="48" t="s">
        <v>204</v>
      </c>
      <c r="G3" s="48" t="s">
        <v>205</v>
      </c>
      <c r="H3" s="48" t="s">
        <v>206</v>
      </c>
      <c r="I3" s="48" t="s">
        <v>207</v>
      </c>
      <c r="J3" s="48" t="s">
        <v>208</v>
      </c>
      <c r="K3" s="48" t="s">
        <v>209</v>
      </c>
      <c r="L3" s="48" t="s">
        <v>210</v>
      </c>
      <c r="M3" s="48" t="s">
        <v>211</v>
      </c>
      <c r="N3" s="48" t="s">
        <v>212</v>
      </c>
      <c r="O3" s="48" t="s">
        <v>213</v>
      </c>
      <c r="P3" s="15"/>
    </row>
    <row r="4" spans="1:16" hidden="1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2"/>
      <c r="P4" s="15"/>
    </row>
    <row r="5" spans="1:16">
      <c r="A5" s="113" t="s">
        <v>9</v>
      </c>
      <c r="B5" s="49" t="s">
        <v>198</v>
      </c>
      <c r="C5" s="42">
        <f t="shared" ref="C5:N5" si="0">COUNTIFS(Staff,$A$5,Month_Num,C$4)</f>
        <v>4</v>
      </c>
      <c r="D5" s="40">
        <f t="shared" si="0"/>
        <v>4</v>
      </c>
      <c r="E5" s="40">
        <f t="shared" si="0"/>
        <v>1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O5" s="4">
        <f>SUM(C5:N5)</f>
        <v>9</v>
      </c>
      <c r="P5" s="15"/>
    </row>
    <row r="6" spans="1:16">
      <c r="A6" s="114"/>
      <c r="B6" s="50" t="s">
        <v>199</v>
      </c>
      <c r="C6" s="43">
        <f>SUMIFS(Total_Widget_Sales,Staff,"="&amp;$A$5,Month_Num,C$4)</f>
        <v>11000</v>
      </c>
      <c r="D6" s="41">
        <f>SUMIFS(Total_Widget_Sales,Staff,"="&amp;$A$5,Month_Num,D$4)</f>
        <v>16400</v>
      </c>
      <c r="E6" s="41">
        <f t="shared" ref="E6:N6" si="1">SUMIFS(Total_Widget_Sales,Staff,"="&amp;$A$5,Month_Num,E$4)</f>
        <v>3300</v>
      </c>
      <c r="F6" s="41">
        <f t="shared" si="1"/>
        <v>0</v>
      </c>
      <c r="G6" s="41">
        <f t="shared" si="1"/>
        <v>0</v>
      </c>
      <c r="H6" s="41">
        <f t="shared" si="1"/>
        <v>0</v>
      </c>
      <c r="I6" s="41">
        <f t="shared" si="1"/>
        <v>0</v>
      </c>
      <c r="J6" s="41">
        <f t="shared" si="1"/>
        <v>0</v>
      </c>
      <c r="K6" s="41">
        <f t="shared" si="1"/>
        <v>0</v>
      </c>
      <c r="L6" s="41">
        <f t="shared" si="1"/>
        <v>0</v>
      </c>
      <c r="M6" s="41">
        <f t="shared" si="1"/>
        <v>0</v>
      </c>
      <c r="N6" s="41">
        <f t="shared" si="1"/>
        <v>0</v>
      </c>
      <c r="O6" s="7">
        <f t="shared" ref="O6:O40" si="2">SUM(C6:N6)</f>
        <v>30700</v>
      </c>
      <c r="P6" s="15"/>
    </row>
    <row r="7" spans="1:16">
      <c r="A7" s="114"/>
      <c r="B7" s="50" t="s">
        <v>200</v>
      </c>
      <c r="C7" s="43">
        <f t="shared" ref="C7:N7" si="3">SUMIFS(Insurance_Sales,Staff,"="&amp;$A$5,Month_Num,C$4)</f>
        <v>0</v>
      </c>
      <c r="D7" s="41">
        <f t="shared" si="3"/>
        <v>0</v>
      </c>
      <c r="E7" s="41">
        <f t="shared" si="3"/>
        <v>0</v>
      </c>
      <c r="F7" s="41">
        <f t="shared" si="3"/>
        <v>0</v>
      </c>
      <c r="G7" s="41">
        <f t="shared" si="3"/>
        <v>0</v>
      </c>
      <c r="H7" s="41">
        <f t="shared" si="3"/>
        <v>0</v>
      </c>
      <c r="I7" s="41">
        <f t="shared" si="3"/>
        <v>0</v>
      </c>
      <c r="J7" s="41">
        <f t="shared" si="3"/>
        <v>0</v>
      </c>
      <c r="K7" s="41">
        <f t="shared" si="3"/>
        <v>0</v>
      </c>
      <c r="L7" s="41">
        <f t="shared" si="3"/>
        <v>0</v>
      </c>
      <c r="M7" s="41">
        <f t="shared" si="3"/>
        <v>0</v>
      </c>
      <c r="N7" s="41">
        <f t="shared" si="3"/>
        <v>0</v>
      </c>
      <c r="O7" s="7">
        <f t="shared" si="2"/>
        <v>0</v>
      </c>
      <c r="P7" s="15"/>
    </row>
    <row r="8" spans="1:16">
      <c r="A8" s="115"/>
      <c r="B8" s="51" t="s">
        <v>15</v>
      </c>
      <c r="C8" s="44">
        <f t="shared" ref="C8:N8" si="4">SUMIFS(Total_Sales,Staff,"="&amp;$A$5,Month_Num,C$4)</f>
        <v>11000</v>
      </c>
      <c r="D8" s="10">
        <f t="shared" si="4"/>
        <v>16400</v>
      </c>
      <c r="E8" s="10">
        <f t="shared" si="4"/>
        <v>3300</v>
      </c>
      <c r="F8" s="10">
        <f t="shared" si="4"/>
        <v>0</v>
      </c>
      <c r="G8" s="10">
        <f t="shared" si="4"/>
        <v>0</v>
      </c>
      <c r="H8" s="10">
        <f t="shared" si="4"/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8">
        <f t="shared" si="2"/>
        <v>30700</v>
      </c>
      <c r="P8" s="15"/>
    </row>
    <row r="9" spans="1:16">
      <c r="A9" s="52" t="s">
        <v>5</v>
      </c>
      <c r="B9" s="49" t="s">
        <v>198</v>
      </c>
      <c r="C9" s="42">
        <f t="shared" ref="C9:N9" si="5">COUNTIFS(Staff,$A$9,Month_Num,C$4)</f>
        <v>6</v>
      </c>
      <c r="D9" s="40">
        <f t="shared" si="5"/>
        <v>6</v>
      </c>
      <c r="E9" s="40">
        <f t="shared" si="5"/>
        <v>0</v>
      </c>
      <c r="F9" s="40">
        <f t="shared" si="5"/>
        <v>0</v>
      </c>
      <c r="G9" s="40">
        <f t="shared" si="5"/>
        <v>0</v>
      </c>
      <c r="H9" s="40">
        <f t="shared" si="5"/>
        <v>0</v>
      </c>
      <c r="I9" s="40">
        <f t="shared" si="5"/>
        <v>0</v>
      </c>
      <c r="J9" s="40">
        <f t="shared" si="5"/>
        <v>0</v>
      </c>
      <c r="K9" s="40">
        <f t="shared" si="5"/>
        <v>0</v>
      </c>
      <c r="L9" s="40">
        <f t="shared" si="5"/>
        <v>0</v>
      </c>
      <c r="M9" s="40">
        <f t="shared" si="5"/>
        <v>0</v>
      </c>
      <c r="N9" s="40">
        <f t="shared" si="5"/>
        <v>0</v>
      </c>
      <c r="O9" s="4">
        <f t="shared" si="2"/>
        <v>12</v>
      </c>
      <c r="P9" s="15"/>
    </row>
    <row r="10" spans="1:16">
      <c r="A10" s="53"/>
      <c r="B10" s="50" t="s">
        <v>199</v>
      </c>
      <c r="C10" s="43">
        <f t="shared" ref="C10:N10" si="6">SUMIFS(Total_Widget_Sales,Staff,"="&amp;$A$9,Month_Num,C$4)</f>
        <v>15000</v>
      </c>
      <c r="D10" s="41">
        <f t="shared" si="6"/>
        <v>23750</v>
      </c>
      <c r="E10" s="41">
        <f t="shared" si="6"/>
        <v>0</v>
      </c>
      <c r="F10" s="41">
        <f t="shared" si="6"/>
        <v>0</v>
      </c>
      <c r="G10" s="41">
        <f t="shared" si="6"/>
        <v>0</v>
      </c>
      <c r="H10" s="41">
        <f t="shared" si="6"/>
        <v>0</v>
      </c>
      <c r="I10" s="41">
        <f t="shared" si="6"/>
        <v>0</v>
      </c>
      <c r="J10" s="41">
        <f t="shared" si="6"/>
        <v>0</v>
      </c>
      <c r="K10" s="41">
        <f t="shared" si="6"/>
        <v>0</v>
      </c>
      <c r="L10" s="41">
        <f t="shared" si="6"/>
        <v>0</v>
      </c>
      <c r="M10" s="41">
        <f t="shared" si="6"/>
        <v>0</v>
      </c>
      <c r="N10" s="41">
        <f t="shared" si="6"/>
        <v>0</v>
      </c>
      <c r="O10" s="7">
        <f t="shared" si="2"/>
        <v>38750</v>
      </c>
      <c r="P10" s="15"/>
    </row>
    <row r="11" spans="1:16">
      <c r="A11" s="53"/>
      <c r="B11" s="50" t="s">
        <v>200</v>
      </c>
      <c r="C11" s="43">
        <f t="shared" ref="C11:N11" si="7">SUMIFS(Insurance_Sales,Staff,"="&amp;$A$9,Month_Num,C$4)</f>
        <v>400</v>
      </c>
      <c r="D11" s="41">
        <f t="shared" si="7"/>
        <v>0</v>
      </c>
      <c r="E11" s="41">
        <f t="shared" si="7"/>
        <v>0</v>
      </c>
      <c r="F11" s="41">
        <f t="shared" si="7"/>
        <v>0</v>
      </c>
      <c r="G11" s="41">
        <f t="shared" si="7"/>
        <v>0</v>
      </c>
      <c r="H11" s="41">
        <f t="shared" si="7"/>
        <v>0</v>
      </c>
      <c r="I11" s="41">
        <f t="shared" si="7"/>
        <v>0</v>
      </c>
      <c r="J11" s="41">
        <f t="shared" si="7"/>
        <v>0</v>
      </c>
      <c r="K11" s="41">
        <f t="shared" si="7"/>
        <v>0</v>
      </c>
      <c r="L11" s="41">
        <f t="shared" si="7"/>
        <v>0</v>
      </c>
      <c r="M11" s="41">
        <f t="shared" si="7"/>
        <v>0</v>
      </c>
      <c r="N11" s="41">
        <f t="shared" si="7"/>
        <v>0</v>
      </c>
      <c r="O11" s="7">
        <f t="shared" si="2"/>
        <v>400</v>
      </c>
      <c r="P11" s="15"/>
    </row>
    <row r="12" spans="1:16">
      <c r="A12" s="54"/>
      <c r="B12" s="51" t="s">
        <v>15</v>
      </c>
      <c r="C12" s="44">
        <f t="shared" ref="C12:N12" si="8">SUMIFS(Total_Sales,Staff,"="&amp;$A$9,Month_Num,C$4)</f>
        <v>15400</v>
      </c>
      <c r="D12" s="10">
        <f t="shared" si="8"/>
        <v>23750</v>
      </c>
      <c r="E12" s="10">
        <f t="shared" si="8"/>
        <v>0</v>
      </c>
      <c r="F12" s="10">
        <f t="shared" si="8"/>
        <v>0</v>
      </c>
      <c r="G12" s="10">
        <f t="shared" si="8"/>
        <v>0</v>
      </c>
      <c r="H12" s="10">
        <f t="shared" si="8"/>
        <v>0</v>
      </c>
      <c r="I12" s="10">
        <f t="shared" si="8"/>
        <v>0</v>
      </c>
      <c r="J12" s="10">
        <f t="shared" si="8"/>
        <v>0</v>
      </c>
      <c r="K12" s="10">
        <f t="shared" si="8"/>
        <v>0</v>
      </c>
      <c r="L12" s="10">
        <f t="shared" si="8"/>
        <v>0</v>
      </c>
      <c r="M12" s="10">
        <f t="shared" si="8"/>
        <v>0</v>
      </c>
      <c r="N12" s="10">
        <f t="shared" si="8"/>
        <v>0</v>
      </c>
      <c r="O12" s="8">
        <f t="shared" si="2"/>
        <v>39150</v>
      </c>
      <c r="P12" s="15"/>
    </row>
    <row r="13" spans="1:16">
      <c r="A13" s="113" t="s">
        <v>6</v>
      </c>
      <c r="B13" s="49" t="s">
        <v>198</v>
      </c>
      <c r="C13" s="42">
        <f t="shared" ref="C13:N13" si="9">COUNTIFS(Staff,$A$13,Month_Num,C$4)</f>
        <v>5</v>
      </c>
      <c r="D13" s="40">
        <f t="shared" si="9"/>
        <v>6</v>
      </c>
      <c r="E13" s="40">
        <f t="shared" si="9"/>
        <v>1</v>
      </c>
      <c r="F13" s="40">
        <f t="shared" si="9"/>
        <v>0</v>
      </c>
      <c r="G13" s="40">
        <f t="shared" si="9"/>
        <v>0</v>
      </c>
      <c r="H13" s="40">
        <f t="shared" si="9"/>
        <v>0</v>
      </c>
      <c r="I13" s="40">
        <f t="shared" si="9"/>
        <v>0</v>
      </c>
      <c r="J13" s="40">
        <f t="shared" si="9"/>
        <v>0</v>
      </c>
      <c r="K13" s="40">
        <f t="shared" si="9"/>
        <v>0</v>
      </c>
      <c r="L13" s="40">
        <f t="shared" si="9"/>
        <v>0</v>
      </c>
      <c r="M13" s="40">
        <f t="shared" si="9"/>
        <v>0</v>
      </c>
      <c r="N13" s="40">
        <f t="shared" si="9"/>
        <v>0</v>
      </c>
      <c r="O13" s="4">
        <f t="shared" si="2"/>
        <v>12</v>
      </c>
      <c r="P13" s="15"/>
    </row>
    <row r="14" spans="1:16">
      <c r="A14" s="114"/>
      <c r="B14" s="50" t="s">
        <v>199</v>
      </c>
      <c r="C14" s="43">
        <f t="shared" ref="C14:N14" si="10">SUMIFS(Total_Widget_Sales,Staff,"="&amp;$A$13,Month_Num,C$4)</f>
        <v>14800</v>
      </c>
      <c r="D14" s="41">
        <f t="shared" si="10"/>
        <v>26300</v>
      </c>
      <c r="E14" s="41">
        <f t="shared" si="10"/>
        <v>3300</v>
      </c>
      <c r="F14" s="41">
        <f t="shared" si="10"/>
        <v>0</v>
      </c>
      <c r="G14" s="41">
        <f t="shared" si="10"/>
        <v>0</v>
      </c>
      <c r="H14" s="41">
        <f t="shared" si="10"/>
        <v>0</v>
      </c>
      <c r="I14" s="41">
        <f t="shared" si="10"/>
        <v>0</v>
      </c>
      <c r="J14" s="41">
        <f t="shared" si="10"/>
        <v>0</v>
      </c>
      <c r="K14" s="41">
        <f t="shared" si="10"/>
        <v>0</v>
      </c>
      <c r="L14" s="41">
        <f t="shared" si="10"/>
        <v>0</v>
      </c>
      <c r="M14" s="41">
        <f t="shared" si="10"/>
        <v>0</v>
      </c>
      <c r="N14" s="41">
        <f t="shared" si="10"/>
        <v>0</v>
      </c>
      <c r="O14" s="7">
        <f t="shared" si="2"/>
        <v>44400</v>
      </c>
      <c r="P14" s="15"/>
    </row>
    <row r="15" spans="1:16">
      <c r="A15" s="114"/>
      <c r="B15" s="50" t="s">
        <v>200</v>
      </c>
      <c r="C15" s="43">
        <f t="shared" ref="C15:N15" si="11">SUMIFS(Insurance_Sales,Staff,"="&amp;$A$13,Month_Num,C$4)</f>
        <v>200</v>
      </c>
      <c r="D15" s="41">
        <f t="shared" si="11"/>
        <v>200</v>
      </c>
      <c r="E15" s="41">
        <f t="shared" si="11"/>
        <v>0</v>
      </c>
      <c r="F15" s="41">
        <f t="shared" si="11"/>
        <v>0</v>
      </c>
      <c r="G15" s="41">
        <f t="shared" si="11"/>
        <v>0</v>
      </c>
      <c r="H15" s="41">
        <f t="shared" si="11"/>
        <v>0</v>
      </c>
      <c r="I15" s="41">
        <f t="shared" si="11"/>
        <v>0</v>
      </c>
      <c r="J15" s="41">
        <f t="shared" si="11"/>
        <v>0</v>
      </c>
      <c r="K15" s="41">
        <f t="shared" si="11"/>
        <v>0</v>
      </c>
      <c r="L15" s="41">
        <f t="shared" si="11"/>
        <v>0</v>
      </c>
      <c r="M15" s="41">
        <f t="shared" si="11"/>
        <v>0</v>
      </c>
      <c r="N15" s="41">
        <f t="shared" si="11"/>
        <v>0</v>
      </c>
      <c r="O15" s="7">
        <f t="shared" si="2"/>
        <v>400</v>
      </c>
      <c r="P15" s="15"/>
    </row>
    <row r="16" spans="1:16">
      <c r="A16" s="115"/>
      <c r="B16" s="51" t="s">
        <v>15</v>
      </c>
      <c r="C16" s="44">
        <f t="shared" ref="C16:N16" si="12">SUMIFS(Total_Sales,Staff,"="&amp;$A$13,Month_Num,C$4)</f>
        <v>15000</v>
      </c>
      <c r="D16" s="10">
        <f t="shared" si="12"/>
        <v>26500</v>
      </c>
      <c r="E16" s="10">
        <f t="shared" si="12"/>
        <v>3300</v>
      </c>
      <c r="F16" s="10">
        <f t="shared" si="12"/>
        <v>0</v>
      </c>
      <c r="G16" s="10">
        <f t="shared" si="12"/>
        <v>0</v>
      </c>
      <c r="H16" s="10">
        <f t="shared" si="12"/>
        <v>0</v>
      </c>
      <c r="I16" s="10">
        <f t="shared" si="12"/>
        <v>0</v>
      </c>
      <c r="J16" s="10">
        <f t="shared" si="12"/>
        <v>0</v>
      </c>
      <c r="K16" s="10">
        <f t="shared" si="12"/>
        <v>0</v>
      </c>
      <c r="L16" s="10">
        <f t="shared" si="12"/>
        <v>0</v>
      </c>
      <c r="M16" s="10">
        <f t="shared" si="12"/>
        <v>0</v>
      </c>
      <c r="N16" s="10">
        <f t="shared" si="12"/>
        <v>0</v>
      </c>
      <c r="O16" s="8">
        <f t="shared" si="2"/>
        <v>44800</v>
      </c>
      <c r="P16" s="15"/>
    </row>
    <row r="17" spans="1:16">
      <c r="A17" s="113" t="s">
        <v>10</v>
      </c>
      <c r="B17" s="49" t="s">
        <v>198</v>
      </c>
      <c r="C17" s="42">
        <f t="shared" ref="C17:N17" si="13">COUNTIFS(Staff,$A$17,Month_Num,C$4)</f>
        <v>5</v>
      </c>
      <c r="D17" s="40">
        <f t="shared" si="13"/>
        <v>3</v>
      </c>
      <c r="E17" s="40">
        <f t="shared" si="13"/>
        <v>2</v>
      </c>
      <c r="F17" s="40">
        <f t="shared" si="13"/>
        <v>0</v>
      </c>
      <c r="G17" s="40">
        <f t="shared" si="13"/>
        <v>0</v>
      </c>
      <c r="H17" s="40">
        <f t="shared" si="13"/>
        <v>0</v>
      </c>
      <c r="I17" s="40">
        <f t="shared" si="13"/>
        <v>0</v>
      </c>
      <c r="J17" s="40">
        <f t="shared" si="13"/>
        <v>0</v>
      </c>
      <c r="K17" s="40">
        <f t="shared" si="13"/>
        <v>0</v>
      </c>
      <c r="L17" s="40">
        <f t="shared" si="13"/>
        <v>0</v>
      </c>
      <c r="M17" s="40">
        <f t="shared" si="13"/>
        <v>0</v>
      </c>
      <c r="N17" s="40">
        <f t="shared" si="13"/>
        <v>0</v>
      </c>
      <c r="O17" s="4">
        <f t="shared" si="2"/>
        <v>10</v>
      </c>
      <c r="P17" s="15"/>
    </row>
    <row r="18" spans="1:16">
      <c r="A18" s="114"/>
      <c r="B18" s="50" t="s">
        <v>199</v>
      </c>
      <c r="C18" s="43">
        <f t="shared" ref="C18:N18" si="14">SUMIFS(Total_Widget_Sales,Staff,"="&amp;$A$17,Month_Num,C$4)</f>
        <v>19700</v>
      </c>
      <c r="D18" s="41">
        <f t="shared" si="14"/>
        <v>10600</v>
      </c>
      <c r="E18" s="41">
        <f t="shared" si="14"/>
        <v>7100</v>
      </c>
      <c r="F18" s="41">
        <f t="shared" si="14"/>
        <v>0</v>
      </c>
      <c r="G18" s="41">
        <f t="shared" si="14"/>
        <v>0</v>
      </c>
      <c r="H18" s="41">
        <f t="shared" si="14"/>
        <v>0</v>
      </c>
      <c r="I18" s="41">
        <f t="shared" si="14"/>
        <v>0</v>
      </c>
      <c r="J18" s="41">
        <f t="shared" si="14"/>
        <v>0</v>
      </c>
      <c r="K18" s="41">
        <f t="shared" si="14"/>
        <v>0</v>
      </c>
      <c r="L18" s="41">
        <f t="shared" si="14"/>
        <v>0</v>
      </c>
      <c r="M18" s="41">
        <f t="shared" si="14"/>
        <v>0</v>
      </c>
      <c r="N18" s="41">
        <f t="shared" si="14"/>
        <v>0</v>
      </c>
      <c r="O18" s="7">
        <f t="shared" si="2"/>
        <v>37400</v>
      </c>
      <c r="P18" s="15"/>
    </row>
    <row r="19" spans="1:16">
      <c r="A19" s="114"/>
      <c r="B19" s="50" t="s">
        <v>200</v>
      </c>
      <c r="C19" s="43">
        <f t="shared" ref="C19:N19" si="15">SUMIFS(Insurance_Sales,Staff,"="&amp;$A$17,Month_Num,C$4)</f>
        <v>200</v>
      </c>
      <c r="D19" s="41">
        <f t="shared" si="15"/>
        <v>0</v>
      </c>
      <c r="E19" s="41">
        <f t="shared" si="15"/>
        <v>0</v>
      </c>
      <c r="F19" s="41">
        <f t="shared" si="15"/>
        <v>0</v>
      </c>
      <c r="G19" s="41">
        <f t="shared" si="15"/>
        <v>0</v>
      </c>
      <c r="H19" s="41">
        <f t="shared" si="15"/>
        <v>0</v>
      </c>
      <c r="I19" s="41">
        <f t="shared" si="15"/>
        <v>0</v>
      </c>
      <c r="J19" s="41">
        <f t="shared" si="15"/>
        <v>0</v>
      </c>
      <c r="K19" s="41">
        <f t="shared" si="15"/>
        <v>0</v>
      </c>
      <c r="L19" s="41">
        <f t="shared" si="15"/>
        <v>0</v>
      </c>
      <c r="M19" s="41">
        <f t="shared" si="15"/>
        <v>0</v>
      </c>
      <c r="N19" s="41">
        <f t="shared" si="15"/>
        <v>0</v>
      </c>
      <c r="O19" s="7">
        <f t="shared" si="2"/>
        <v>200</v>
      </c>
      <c r="P19" s="15"/>
    </row>
    <row r="20" spans="1:16">
      <c r="A20" s="115"/>
      <c r="B20" s="51" t="s">
        <v>15</v>
      </c>
      <c r="C20" s="44">
        <f t="shared" ref="C20:N20" si="16">SUMIFS(Total_Sales,Staff,"="&amp;$A$17,Month_Num,C$4)</f>
        <v>19900</v>
      </c>
      <c r="D20" s="10">
        <f t="shared" si="16"/>
        <v>10600</v>
      </c>
      <c r="E20" s="10">
        <f t="shared" si="16"/>
        <v>7100</v>
      </c>
      <c r="F20" s="10">
        <f t="shared" si="16"/>
        <v>0</v>
      </c>
      <c r="G20" s="10">
        <f t="shared" si="16"/>
        <v>0</v>
      </c>
      <c r="H20" s="10">
        <f t="shared" si="16"/>
        <v>0</v>
      </c>
      <c r="I20" s="10">
        <f t="shared" si="16"/>
        <v>0</v>
      </c>
      <c r="J20" s="10">
        <f t="shared" si="16"/>
        <v>0</v>
      </c>
      <c r="K20" s="10">
        <f t="shared" si="16"/>
        <v>0</v>
      </c>
      <c r="L20" s="10">
        <f t="shared" si="16"/>
        <v>0</v>
      </c>
      <c r="M20" s="10">
        <f t="shared" si="16"/>
        <v>0</v>
      </c>
      <c r="N20" s="10">
        <f t="shared" si="16"/>
        <v>0</v>
      </c>
      <c r="O20" s="8">
        <f t="shared" si="2"/>
        <v>37600</v>
      </c>
      <c r="P20" s="15"/>
    </row>
    <row r="21" spans="1:16">
      <c r="A21" s="113" t="s">
        <v>7</v>
      </c>
      <c r="B21" s="49" t="s">
        <v>198</v>
      </c>
      <c r="C21" s="42">
        <f t="shared" ref="C21:N21" si="17">COUNTIFS(Staff,$A$21,Month_Num,C$4)</f>
        <v>0</v>
      </c>
      <c r="D21" s="40">
        <f t="shared" si="17"/>
        <v>3</v>
      </c>
      <c r="E21" s="40">
        <f t="shared" si="17"/>
        <v>3</v>
      </c>
      <c r="F21" s="40">
        <f t="shared" si="17"/>
        <v>0</v>
      </c>
      <c r="G21" s="40">
        <f t="shared" si="17"/>
        <v>0</v>
      </c>
      <c r="H21" s="40">
        <f t="shared" si="17"/>
        <v>0</v>
      </c>
      <c r="I21" s="40">
        <f t="shared" si="17"/>
        <v>0</v>
      </c>
      <c r="J21" s="40">
        <f t="shared" si="17"/>
        <v>0</v>
      </c>
      <c r="K21" s="40">
        <f t="shared" si="17"/>
        <v>0</v>
      </c>
      <c r="L21" s="40">
        <f t="shared" si="17"/>
        <v>0</v>
      </c>
      <c r="M21" s="40">
        <f t="shared" si="17"/>
        <v>0</v>
      </c>
      <c r="N21" s="40">
        <f t="shared" si="17"/>
        <v>0</v>
      </c>
      <c r="O21" s="4">
        <f t="shared" si="2"/>
        <v>6</v>
      </c>
      <c r="P21" s="15"/>
    </row>
    <row r="22" spans="1:16">
      <c r="A22" s="114"/>
      <c r="B22" s="50" t="s">
        <v>199</v>
      </c>
      <c r="C22" s="43">
        <f t="shared" ref="C22:N22" si="18">SUMIFS(Total_Widget_Sales,Staff,"="&amp;$A$21,Month_Num,C$4)</f>
        <v>0</v>
      </c>
      <c r="D22" s="41">
        <f t="shared" si="18"/>
        <v>14600</v>
      </c>
      <c r="E22" s="41">
        <f t="shared" si="18"/>
        <v>11100</v>
      </c>
      <c r="F22" s="41">
        <f t="shared" si="18"/>
        <v>0</v>
      </c>
      <c r="G22" s="41">
        <f t="shared" si="18"/>
        <v>0</v>
      </c>
      <c r="H22" s="41">
        <f t="shared" si="18"/>
        <v>0</v>
      </c>
      <c r="I22" s="41">
        <f t="shared" si="18"/>
        <v>0</v>
      </c>
      <c r="J22" s="41">
        <f t="shared" si="18"/>
        <v>0</v>
      </c>
      <c r="K22" s="41">
        <f t="shared" si="18"/>
        <v>0</v>
      </c>
      <c r="L22" s="41">
        <f t="shared" si="18"/>
        <v>0</v>
      </c>
      <c r="M22" s="41">
        <f t="shared" si="18"/>
        <v>0</v>
      </c>
      <c r="N22" s="41">
        <f t="shared" si="18"/>
        <v>0</v>
      </c>
      <c r="O22" s="7">
        <f t="shared" si="2"/>
        <v>25700</v>
      </c>
      <c r="P22" s="15"/>
    </row>
    <row r="23" spans="1:16">
      <c r="A23" s="114"/>
      <c r="B23" s="50" t="s">
        <v>200</v>
      </c>
      <c r="C23" s="43">
        <f t="shared" ref="C23:N23" si="19">SUMIFS(Insurance_Sales,Staff,"="&amp;$A$21,Month_Num,C$4)</f>
        <v>0</v>
      </c>
      <c r="D23" s="41">
        <f t="shared" si="19"/>
        <v>0</v>
      </c>
      <c r="E23" s="41">
        <f t="shared" si="19"/>
        <v>0</v>
      </c>
      <c r="F23" s="41">
        <f t="shared" si="19"/>
        <v>0</v>
      </c>
      <c r="G23" s="41">
        <f t="shared" si="19"/>
        <v>0</v>
      </c>
      <c r="H23" s="41">
        <f t="shared" si="19"/>
        <v>0</v>
      </c>
      <c r="I23" s="41">
        <f t="shared" si="19"/>
        <v>0</v>
      </c>
      <c r="J23" s="41">
        <f t="shared" si="19"/>
        <v>0</v>
      </c>
      <c r="K23" s="41">
        <f t="shared" si="19"/>
        <v>0</v>
      </c>
      <c r="L23" s="41">
        <f t="shared" si="19"/>
        <v>0</v>
      </c>
      <c r="M23" s="41">
        <f t="shared" si="19"/>
        <v>0</v>
      </c>
      <c r="N23" s="41">
        <f t="shared" si="19"/>
        <v>0</v>
      </c>
      <c r="O23" s="7">
        <f t="shared" si="2"/>
        <v>0</v>
      </c>
      <c r="P23" s="15"/>
    </row>
    <row r="24" spans="1:16">
      <c r="A24" s="115"/>
      <c r="B24" s="51" t="s">
        <v>15</v>
      </c>
      <c r="C24" s="44">
        <f t="shared" ref="C24:N24" si="20">SUMIFS(Total_Sales,Staff,"="&amp;$A$21,Month_Num,C$4)</f>
        <v>0</v>
      </c>
      <c r="D24" s="10">
        <f t="shared" si="20"/>
        <v>14600</v>
      </c>
      <c r="E24" s="10">
        <f t="shared" si="20"/>
        <v>11100</v>
      </c>
      <c r="F24" s="10">
        <f t="shared" si="20"/>
        <v>0</v>
      </c>
      <c r="G24" s="10">
        <f t="shared" si="20"/>
        <v>0</v>
      </c>
      <c r="H24" s="10">
        <f t="shared" si="20"/>
        <v>0</v>
      </c>
      <c r="I24" s="10">
        <f t="shared" si="20"/>
        <v>0</v>
      </c>
      <c r="J24" s="10">
        <f t="shared" si="20"/>
        <v>0</v>
      </c>
      <c r="K24" s="10">
        <f t="shared" si="20"/>
        <v>0</v>
      </c>
      <c r="L24" s="10">
        <f t="shared" si="20"/>
        <v>0</v>
      </c>
      <c r="M24" s="10">
        <f t="shared" si="20"/>
        <v>0</v>
      </c>
      <c r="N24" s="10">
        <f t="shared" si="20"/>
        <v>0</v>
      </c>
      <c r="O24" s="8">
        <f t="shared" si="2"/>
        <v>25700</v>
      </c>
      <c r="P24" s="15"/>
    </row>
    <row r="25" spans="1:16">
      <c r="A25" s="113" t="s">
        <v>11</v>
      </c>
      <c r="B25" s="49" t="s">
        <v>198</v>
      </c>
      <c r="C25" s="42">
        <f t="shared" ref="C25:N25" si="21">COUNTIFS(Staff,$A$25,Month_Num,C$4)</f>
        <v>4</v>
      </c>
      <c r="D25" s="40">
        <f t="shared" si="21"/>
        <v>3</v>
      </c>
      <c r="E25" s="40">
        <f t="shared" si="21"/>
        <v>2</v>
      </c>
      <c r="F25" s="40">
        <f t="shared" si="21"/>
        <v>0</v>
      </c>
      <c r="G25" s="40">
        <f t="shared" si="21"/>
        <v>0</v>
      </c>
      <c r="H25" s="40">
        <f t="shared" si="21"/>
        <v>0</v>
      </c>
      <c r="I25" s="40">
        <f t="shared" si="21"/>
        <v>0</v>
      </c>
      <c r="J25" s="40">
        <f t="shared" si="21"/>
        <v>0</v>
      </c>
      <c r="K25" s="40">
        <f t="shared" si="21"/>
        <v>0</v>
      </c>
      <c r="L25" s="40">
        <f t="shared" si="21"/>
        <v>0</v>
      </c>
      <c r="M25" s="40">
        <f t="shared" si="21"/>
        <v>0</v>
      </c>
      <c r="N25" s="40">
        <f t="shared" si="21"/>
        <v>0</v>
      </c>
      <c r="O25" s="4">
        <f t="shared" si="2"/>
        <v>9</v>
      </c>
      <c r="P25" s="15"/>
    </row>
    <row r="26" spans="1:16">
      <c r="A26" s="114"/>
      <c r="B26" s="50" t="s">
        <v>199</v>
      </c>
      <c r="C26" s="43">
        <f t="shared" ref="C26:N26" si="22">SUMIFS(Total_Widget_Sales,Staff,"="&amp;$A$25,Month_Num,C$4)</f>
        <v>17400</v>
      </c>
      <c r="D26" s="41">
        <f t="shared" si="22"/>
        <v>10900</v>
      </c>
      <c r="E26" s="41">
        <f t="shared" si="22"/>
        <v>7300</v>
      </c>
      <c r="F26" s="41">
        <f t="shared" si="22"/>
        <v>0</v>
      </c>
      <c r="G26" s="41">
        <f t="shared" si="22"/>
        <v>0</v>
      </c>
      <c r="H26" s="41">
        <f t="shared" si="22"/>
        <v>0</v>
      </c>
      <c r="I26" s="41">
        <f t="shared" si="22"/>
        <v>0</v>
      </c>
      <c r="J26" s="41">
        <f t="shared" si="22"/>
        <v>0</v>
      </c>
      <c r="K26" s="41">
        <f t="shared" si="22"/>
        <v>0</v>
      </c>
      <c r="L26" s="41">
        <f t="shared" si="22"/>
        <v>0</v>
      </c>
      <c r="M26" s="41">
        <f t="shared" si="22"/>
        <v>0</v>
      </c>
      <c r="N26" s="41">
        <f t="shared" si="22"/>
        <v>0</v>
      </c>
      <c r="O26" s="7">
        <f t="shared" si="2"/>
        <v>35600</v>
      </c>
      <c r="P26" s="15"/>
    </row>
    <row r="27" spans="1:16">
      <c r="A27" s="114"/>
      <c r="B27" s="50" t="s">
        <v>200</v>
      </c>
      <c r="C27" s="43">
        <f t="shared" ref="C27:N27" si="23">SUMIFS(Insurance_Sales,Staff,"="&amp;$A$25,Month_Num,C$4)</f>
        <v>300</v>
      </c>
      <c r="D27" s="41">
        <f t="shared" si="23"/>
        <v>0</v>
      </c>
      <c r="E27" s="41">
        <f t="shared" si="23"/>
        <v>100</v>
      </c>
      <c r="F27" s="41">
        <f t="shared" si="23"/>
        <v>0</v>
      </c>
      <c r="G27" s="41">
        <f t="shared" si="23"/>
        <v>0</v>
      </c>
      <c r="H27" s="41">
        <f t="shared" si="23"/>
        <v>0</v>
      </c>
      <c r="I27" s="41">
        <f t="shared" si="23"/>
        <v>0</v>
      </c>
      <c r="J27" s="41">
        <f t="shared" si="23"/>
        <v>0</v>
      </c>
      <c r="K27" s="41">
        <f t="shared" si="23"/>
        <v>0</v>
      </c>
      <c r="L27" s="41">
        <f t="shared" si="23"/>
        <v>0</v>
      </c>
      <c r="M27" s="41">
        <f t="shared" si="23"/>
        <v>0</v>
      </c>
      <c r="N27" s="41">
        <f t="shared" si="23"/>
        <v>0</v>
      </c>
      <c r="O27" s="7">
        <f t="shared" si="2"/>
        <v>400</v>
      </c>
      <c r="P27" s="15"/>
    </row>
    <row r="28" spans="1:16">
      <c r="A28" s="115"/>
      <c r="B28" s="51" t="s">
        <v>15</v>
      </c>
      <c r="C28" s="44">
        <f t="shared" ref="C28:N28" si="24">SUMIFS(Total_Sales,Staff,"="&amp;$A$25,Month_Num,C$4)</f>
        <v>17700</v>
      </c>
      <c r="D28" s="10">
        <f t="shared" si="24"/>
        <v>10900</v>
      </c>
      <c r="E28" s="10">
        <f t="shared" si="24"/>
        <v>7400</v>
      </c>
      <c r="F28" s="10">
        <f t="shared" si="24"/>
        <v>0</v>
      </c>
      <c r="G28" s="10">
        <f t="shared" si="24"/>
        <v>0</v>
      </c>
      <c r="H28" s="10">
        <f t="shared" si="24"/>
        <v>0</v>
      </c>
      <c r="I28" s="10">
        <f t="shared" si="24"/>
        <v>0</v>
      </c>
      <c r="J28" s="10">
        <f t="shared" si="24"/>
        <v>0</v>
      </c>
      <c r="K28" s="10">
        <f t="shared" si="24"/>
        <v>0</v>
      </c>
      <c r="L28" s="10">
        <f t="shared" si="24"/>
        <v>0</v>
      </c>
      <c r="M28" s="10">
        <f t="shared" si="24"/>
        <v>0</v>
      </c>
      <c r="N28" s="10">
        <f t="shared" si="24"/>
        <v>0</v>
      </c>
      <c r="O28" s="8">
        <f t="shared" si="2"/>
        <v>36000</v>
      </c>
      <c r="P28" s="15"/>
    </row>
    <row r="29" spans="1:16">
      <c r="A29" s="113" t="s">
        <v>8</v>
      </c>
      <c r="B29" s="49" t="s">
        <v>198</v>
      </c>
      <c r="C29" s="42">
        <f t="shared" ref="C29:N29" si="25">COUNTIFS(Staff,$A$29,Month_Num,C$4)</f>
        <v>3</v>
      </c>
      <c r="D29" s="40">
        <f t="shared" si="25"/>
        <v>3</v>
      </c>
      <c r="E29" s="40">
        <f t="shared" si="25"/>
        <v>2</v>
      </c>
      <c r="F29" s="40">
        <f t="shared" si="25"/>
        <v>0</v>
      </c>
      <c r="G29" s="40">
        <f t="shared" si="25"/>
        <v>0</v>
      </c>
      <c r="H29" s="40">
        <f t="shared" si="25"/>
        <v>0</v>
      </c>
      <c r="I29" s="40">
        <f t="shared" si="25"/>
        <v>0</v>
      </c>
      <c r="J29" s="40">
        <f t="shared" si="25"/>
        <v>0</v>
      </c>
      <c r="K29" s="40">
        <f t="shared" si="25"/>
        <v>0</v>
      </c>
      <c r="L29" s="40">
        <f t="shared" si="25"/>
        <v>0</v>
      </c>
      <c r="M29" s="40">
        <f t="shared" si="25"/>
        <v>0</v>
      </c>
      <c r="N29" s="40">
        <f t="shared" si="25"/>
        <v>0</v>
      </c>
      <c r="O29" s="4">
        <f t="shared" si="2"/>
        <v>8</v>
      </c>
      <c r="P29" s="15"/>
    </row>
    <row r="30" spans="1:16">
      <c r="A30" s="114"/>
      <c r="B30" s="50" t="s">
        <v>199</v>
      </c>
      <c r="C30" s="43">
        <f t="shared" ref="C30:N30" si="26">SUMIFS(Total_Widget_Sales,Staff,"="&amp;$A$29,Month_Num,C$4)</f>
        <v>14100</v>
      </c>
      <c r="D30" s="41">
        <f t="shared" si="26"/>
        <v>11100</v>
      </c>
      <c r="E30" s="41">
        <f t="shared" si="26"/>
        <v>7300</v>
      </c>
      <c r="F30" s="41">
        <f t="shared" si="26"/>
        <v>0</v>
      </c>
      <c r="G30" s="41">
        <f t="shared" si="26"/>
        <v>0</v>
      </c>
      <c r="H30" s="41">
        <f t="shared" si="26"/>
        <v>0</v>
      </c>
      <c r="I30" s="41">
        <f t="shared" si="26"/>
        <v>0</v>
      </c>
      <c r="J30" s="41">
        <f t="shared" si="26"/>
        <v>0</v>
      </c>
      <c r="K30" s="41">
        <f t="shared" si="26"/>
        <v>0</v>
      </c>
      <c r="L30" s="41">
        <f t="shared" si="26"/>
        <v>0</v>
      </c>
      <c r="M30" s="41">
        <f t="shared" si="26"/>
        <v>0</v>
      </c>
      <c r="N30" s="41">
        <f t="shared" si="26"/>
        <v>0</v>
      </c>
      <c r="O30" s="7">
        <f t="shared" si="2"/>
        <v>32500</v>
      </c>
      <c r="P30" s="15"/>
    </row>
    <row r="31" spans="1:16">
      <c r="A31" s="114"/>
      <c r="B31" s="50" t="s">
        <v>200</v>
      </c>
      <c r="C31" s="43">
        <f t="shared" ref="C31:N31" si="27">SUMIFS(Insurance_Sales,Staff,"="&amp;$A$29,Month_Num,C$4)</f>
        <v>100</v>
      </c>
      <c r="D31" s="41">
        <f t="shared" si="27"/>
        <v>0</v>
      </c>
      <c r="E31" s="41">
        <f t="shared" si="27"/>
        <v>100</v>
      </c>
      <c r="F31" s="41">
        <f t="shared" si="27"/>
        <v>0</v>
      </c>
      <c r="G31" s="41">
        <f t="shared" si="27"/>
        <v>0</v>
      </c>
      <c r="H31" s="41">
        <f t="shared" si="27"/>
        <v>0</v>
      </c>
      <c r="I31" s="41">
        <f t="shared" si="27"/>
        <v>0</v>
      </c>
      <c r="J31" s="41">
        <f t="shared" si="27"/>
        <v>0</v>
      </c>
      <c r="K31" s="41">
        <f t="shared" si="27"/>
        <v>0</v>
      </c>
      <c r="L31" s="41">
        <f t="shared" si="27"/>
        <v>0</v>
      </c>
      <c r="M31" s="41">
        <f t="shared" si="27"/>
        <v>0</v>
      </c>
      <c r="N31" s="41">
        <f t="shared" si="27"/>
        <v>0</v>
      </c>
      <c r="O31" s="7">
        <f t="shared" si="2"/>
        <v>200</v>
      </c>
      <c r="P31" s="15"/>
    </row>
    <row r="32" spans="1:16">
      <c r="A32" s="115"/>
      <c r="B32" s="51" t="s">
        <v>15</v>
      </c>
      <c r="C32" s="44">
        <f t="shared" ref="C32:N32" si="28">SUMIFS(Total_Sales,Staff,"="&amp;$A$29,Month_Num,C$4)</f>
        <v>14200</v>
      </c>
      <c r="D32" s="10">
        <f t="shared" si="28"/>
        <v>11100</v>
      </c>
      <c r="E32" s="10">
        <f t="shared" si="28"/>
        <v>7400</v>
      </c>
      <c r="F32" s="10">
        <f t="shared" si="28"/>
        <v>0</v>
      </c>
      <c r="G32" s="10">
        <f t="shared" si="28"/>
        <v>0</v>
      </c>
      <c r="H32" s="10">
        <f t="shared" si="28"/>
        <v>0</v>
      </c>
      <c r="I32" s="10">
        <f t="shared" si="28"/>
        <v>0</v>
      </c>
      <c r="J32" s="10">
        <f t="shared" si="28"/>
        <v>0</v>
      </c>
      <c r="K32" s="10">
        <f t="shared" si="28"/>
        <v>0</v>
      </c>
      <c r="L32" s="10">
        <f t="shared" si="28"/>
        <v>0</v>
      </c>
      <c r="M32" s="10">
        <f t="shared" si="28"/>
        <v>0</v>
      </c>
      <c r="N32" s="10">
        <f t="shared" si="28"/>
        <v>0</v>
      </c>
      <c r="O32" s="8">
        <f t="shared" si="2"/>
        <v>32700</v>
      </c>
      <c r="P32" s="15"/>
    </row>
    <row r="33" spans="1:16">
      <c r="A33" s="113" t="s">
        <v>12</v>
      </c>
      <c r="B33" s="49" t="s">
        <v>198</v>
      </c>
      <c r="C33" s="42">
        <f t="shared" ref="C33:N33" si="29">COUNTIFS(Staff,$A$33,Month_Num,C$4)</f>
        <v>0</v>
      </c>
      <c r="D33" s="40">
        <f t="shared" si="29"/>
        <v>4</v>
      </c>
      <c r="E33" s="40">
        <f t="shared" si="29"/>
        <v>2</v>
      </c>
      <c r="F33" s="40">
        <f t="shared" si="29"/>
        <v>0</v>
      </c>
      <c r="G33" s="40">
        <f t="shared" si="29"/>
        <v>0</v>
      </c>
      <c r="H33" s="40">
        <f t="shared" si="29"/>
        <v>0</v>
      </c>
      <c r="I33" s="40">
        <f t="shared" si="29"/>
        <v>0</v>
      </c>
      <c r="J33" s="40">
        <f t="shared" si="29"/>
        <v>0</v>
      </c>
      <c r="K33" s="40">
        <f t="shared" si="29"/>
        <v>0</v>
      </c>
      <c r="L33" s="40">
        <f t="shared" si="29"/>
        <v>0</v>
      </c>
      <c r="M33" s="40">
        <f t="shared" si="29"/>
        <v>0</v>
      </c>
      <c r="N33" s="40">
        <f t="shared" si="29"/>
        <v>0</v>
      </c>
      <c r="O33" s="4">
        <f t="shared" si="2"/>
        <v>6</v>
      </c>
      <c r="P33" s="15"/>
    </row>
    <row r="34" spans="1:16">
      <c r="A34" s="114"/>
      <c r="B34" s="50" t="s">
        <v>199</v>
      </c>
      <c r="C34" s="43">
        <f t="shared" ref="C34:N34" si="30">SUMIFS(Total_Widget_Sales,Staff,"="&amp;$A$33,Month_Num,C$4)</f>
        <v>0</v>
      </c>
      <c r="D34" s="41">
        <f t="shared" si="30"/>
        <v>19400</v>
      </c>
      <c r="E34" s="41">
        <f t="shared" si="30"/>
        <v>7300</v>
      </c>
      <c r="F34" s="41">
        <f t="shared" si="30"/>
        <v>0</v>
      </c>
      <c r="G34" s="41">
        <f t="shared" si="30"/>
        <v>0</v>
      </c>
      <c r="H34" s="41">
        <f t="shared" si="30"/>
        <v>0</v>
      </c>
      <c r="I34" s="41">
        <f t="shared" si="30"/>
        <v>0</v>
      </c>
      <c r="J34" s="41">
        <f t="shared" si="30"/>
        <v>0</v>
      </c>
      <c r="K34" s="41">
        <f t="shared" si="30"/>
        <v>0</v>
      </c>
      <c r="L34" s="41">
        <f t="shared" si="30"/>
        <v>0</v>
      </c>
      <c r="M34" s="41">
        <f t="shared" si="30"/>
        <v>0</v>
      </c>
      <c r="N34" s="41">
        <f t="shared" si="30"/>
        <v>0</v>
      </c>
      <c r="O34" s="7">
        <f t="shared" si="2"/>
        <v>26700</v>
      </c>
      <c r="P34" s="15"/>
    </row>
    <row r="35" spans="1:16">
      <c r="A35" s="114"/>
      <c r="B35" s="50" t="s">
        <v>200</v>
      </c>
      <c r="C35" s="43">
        <f t="shared" ref="C35:N35" si="31">SUMIFS(Insurance_Sales,Staff,"="&amp;$A$33,Month_Num,C$4)</f>
        <v>0</v>
      </c>
      <c r="D35" s="41">
        <f t="shared" si="31"/>
        <v>200</v>
      </c>
      <c r="E35" s="41">
        <f t="shared" si="31"/>
        <v>0</v>
      </c>
      <c r="F35" s="41">
        <f t="shared" si="31"/>
        <v>0</v>
      </c>
      <c r="G35" s="41">
        <f t="shared" si="31"/>
        <v>0</v>
      </c>
      <c r="H35" s="41">
        <f t="shared" si="31"/>
        <v>0</v>
      </c>
      <c r="I35" s="41">
        <f t="shared" si="31"/>
        <v>0</v>
      </c>
      <c r="J35" s="41">
        <f t="shared" si="31"/>
        <v>0</v>
      </c>
      <c r="K35" s="41">
        <f t="shared" si="31"/>
        <v>0</v>
      </c>
      <c r="L35" s="41">
        <f t="shared" si="31"/>
        <v>0</v>
      </c>
      <c r="M35" s="41">
        <f t="shared" si="31"/>
        <v>0</v>
      </c>
      <c r="N35" s="41">
        <f t="shared" si="31"/>
        <v>0</v>
      </c>
      <c r="O35" s="7">
        <f t="shared" si="2"/>
        <v>200</v>
      </c>
      <c r="P35" s="15"/>
    </row>
    <row r="36" spans="1:16">
      <c r="A36" s="115"/>
      <c r="B36" s="51" t="s">
        <v>15</v>
      </c>
      <c r="C36" s="44">
        <f t="shared" ref="C36:N36" si="32">SUMIFS(Total_Sales,Staff,"="&amp;$A$33,Month_Num,C$4)</f>
        <v>0</v>
      </c>
      <c r="D36" s="10">
        <f t="shared" si="32"/>
        <v>19600</v>
      </c>
      <c r="E36" s="10">
        <f t="shared" si="32"/>
        <v>7300</v>
      </c>
      <c r="F36" s="10">
        <f t="shared" si="32"/>
        <v>0</v>
      </c>
      <c r="G36" s="10">
        <f t="shared" si="32"/>
        <v>0</v>
      </c>
      <c r="H36" s="10">
        <f t="shared" si="32"/>
        <v>0</v>
      </c>
      <c r="I36" s="10">
        <f t="shared" si="32"/>
        <v>0</v>
      </c>
      <c r="J36" s="10">
        <f t="shared" si="32"/>
        <v>0</v>
      </c>
      <c r="K36" s="10">
        <f t="shared" si="32"/>
        <v>0</v>
      </c>
      <c r="L36" s="10">
        <f t="shared" si="32"/>
        <v>0</v>
      </c>
      <c r="M36" s="10">
        <f t="shared" si="32"/>
        <v>0</v>
      </c>
      <c r="N36" s="10">
        <f t="shared" si="32"/>
        <v>0</v>
      </c>
      <c r="O36" s="8">
        <f t="shared" si="2"/>
        <v>26900</v>
      </c>
      <c r="P36" s="15"/>
    </row>
    <row r="37" spans="1:16">
      <c r="A37" s="15"/>
      <c r="B37" s="49" t="s">
        <v>198</v>
      </c>
      <c r="C37" s="45">
        <f>SUM(C5+C9+C13+C17+C21+C25+C29+C33)</f>
        <v>27</v>
      </c>
      <c r="D37" s="4">
        <f t="shared" ref="D37:E37" si="33">SUM(D5+D9+D13+D17+D21+D25+D29+D33)</f>
        <v>32</v>
      </c>
      <c r="E37" s="4">
        <f t="shared" si="33"/>
        <v>13</v>
      </c>
      <c r="F37" s="4">
        <f t="shared" ref="F37:N37" si="34">SUM(F5+F9+F13+F17+F21+F25+F29+F33)</f>
        <v>0</v>
      </c>
      <c r="G37" s="4">
        <f t="shared" si="34"/>
        <v>0</v>
      </c>
      <c r="H37" s="4">
        <f t="shared" si="34"/>
        <v>0</v>
      </c>
      <c r="I37" s="4">
        <f t="shared" si="34"/>
        <v>0</v>
      </c>
      <c r="J37" s="4">
        <f t="shared" si="34"/>
        <v>0</v>
      </c>
      <c r="K37" s="4">
        <f t="shared" si="34"/>
        <v>0</v>
      </c>
      <c r="L37" s="4">
        <f t="shared" si="34"/>
        <v>0</v>
      </c>
      <c r="M37" s="4">
        <f t="shared" si="34"/>
        <v>0</v>
      </c>
      <c r="N37" s="4">
        <f t="shared" si="34"/>
        <v>0</v>
      </c>
      <c r="O37" s="4">
        <f t="shared" si="2"/>
        <v>72</v>
      </c>
      <c r="P37" s="15"/>
    </row>
    <row r="38" spans="1:16">
      <c r="A38" s="15"/>
      <c r="B38" s="50" t="s">
        <v>199</v>
      </c>
      <c r="C38" s="46">
        <f>SUM(C6+C10+C14+C18+C22+C26+C30+C34)</f>
        <v>92000</v>
      </c>
      <c r="D38" s="7">
        <f t="shared" ref="D38:E38" si="35">SUM(D6+D10+D14+D18+D22+D26+D30+D34)</f>
        <v>133050</v>
      </c>
      <c r="E38" s="7">
        <f t="shared" si="35"/>
        <v>46700</v>
      </c>
      <c r="F38" s="7">
        <f t="shared" ref="F38:N38" si="36">SUM(F6+F10+F14+F18+F22+F26+F30+F34)</f>
        <v>0</v>
      </c>
      <c r="G38" s="7">
        <f t="shared" si="36"/>
        <v>0</v>
      </c>
      <c r="H38" s="7">
        <f t="shared" si="36"/>
        <v>0</v>
      </c>
      <c r="I38" s="7">
        <f t="shared" si="36"/>
        <v>0</v>
      </c>
      <c r="J38" s="7">
        <f t="shared" si="36"/>
        <v>0</v>
      </c>
      <c r="K38" s="7">
        <f t="shared" si="36"/>
        <v>0</v>
      </c>
      <c r="L38" s="7">
        <f t="shared" si="36"/>
        <v>0</v>
      </c>
      <c r="M38" s="7">
        <f t="shared" si="36"/>
        <v>0</v>
      </c>
      <c r="N38" s="7">
        <f t="shared" si="36"/>
        <v>0</v>
      </c>
      <c r="O38" s="7">
        <f t="shared" si="2"/>
        <v>271750</v>
      </c>
      <c r="P38" s="15"/>
    </row>
    <row r="39" spans="1:16">
      <c r="A39" s="15"/>
      <c r="B39" s="50" t="s">
        <v>200</v>
      </c>
      <c r="C39" s="46">
        <f>SUM(C7+C11+C15+C19+C23+C27+C31+C35)</f>
        <v>1200</v>
      </c>
      <c r="D39" s="7">
        <f t="shared" ref="D39:E39" si="37">SUM(D7+D11+D15+D19+D23+D27+D31+D35)</f>
        <v>400</v>
      </c>
      <c r="E39" s="7">
        <f t="shared" si="37"/>
        <v>200</v>
      </c>
      <c r="F39" s="7">
        <f t="shared" ref="F39:N39" si="38">SUM(F7+F11+F15+F19+F23+F27+F31+F35)</f>
        <v>0</v>
      </c>
      <c r="G39" s="7">
        <f t="shared" si="38"/>
        <v>0</v>
      </c>
      <c r="H39" s="7">
        <f t="shared" si="38"/>
        <v>0</v>
      </c>
      <c r="I39" s="7">
        <f t="shared" si="38"/>
        <v>0</v>
      </c>
      <c r="J39" s="7">
        <f t="shared" si="38"/>
        <v>0</v>
      </c>
      <c r="K39" s="7">
        <f t="shared" si="38"/>
        <v>0</v>
      </c>
      <c r="L39" s="7">
        <f t="shared" si="38"/>
        <v>0</v>
      </c>
      <c r="M39" s="7">
        <f t="shared" si="38"/>
        <v>0</v>
      </c>
      <c r="N39" s="7">
        <f t="shared" si="38"/>
        <v>0</v>
      </c>
      <c r="O39" s="7">
        <f t="shared" si="2"/>
        <v>1800</v>
      </c>
      <c r="P39" s="15"/>
    </row>
    <row r="40" spans="1:16">
      <c r="A40" s="15"/>
      <c r="B40" s="51" t="s">
        <v>15</v>
      </c>
      <c r="C40" s="47">
        <f>C38+C39</f>
        <v>93200</v>
      </c>
      <c r="D40" s="8">
        <f t="shared" ref="D40:E40" si="39">D38+D39</f>
        <v>133450</v>
      </c>
      <c r="E40" s="8">
        <f t="shared" si="39"/>
        <v>46900</v>
      </c>
      <c r="F40" s="8">
        <f t="shared" ref="F40:N40" si="40">F38+F39</f>
        <v>0</v>
      </c>
      <c r="G40" s="8">
        <f t="shared" si="40"/>
        <v>0</v>
      </c>
      <c r="H40" s="8">
        <f t="shared" si="40"/>
        <v>0</v>
      </c>
      <c r="I40" s="8">
        <f t="shared" si="40"/>
        <v>0</v>
      </c>
      <c r="J40" s="8">
        <f t="shared" si="40"/>
        <v>0</v>
      </c>
      <c r="K40" s="8">
        <f t="shared" si="40"/>
        <v>0</v>
      </c>
      <c r="L40" s="8">
        <f t="shared" si="40"/>
        <v>0</v>
      </c>
      <c r="M40" s="8">
        <f t="shared" si="40"/>
        <v>0</v>
      </c>
      <c r="N40" s="8">
        <f t="shared" si="40"/>
        <v>0</v>
      </c>
      <c r="O40" s="8">
        <f t="shared" si="2"/>
        <v>273550</v>
      </c>
      <c r="P40" s="15"/>
    </row>
    <row r="4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</sheetData>
  <sheetProtection sheet="1" objects="1" scenarios="1"/>
  <mergeCells count="7">
    <mergeCell ref="A33:A36"/>
    <mergeCell ref="A5:A8"/>
    <mergeCell ref="A13:A16"/>
    <mergeCell ref="A17:A20"/>
    <mergeCell ref="A21:A24"/>
    <mergeCell ref="A25:A28"/>
    <mergeCell ref="A29:A3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selection activeCell="B1" sqref="B1"/>
    </sheetView>
  </sheetViews>
  <sheetFormatPr defaultRowHeight="15"/>
  <cols>
    <col min="1" max="1" width="3.5703125" customWidth="1"/>
    <col min="2" max="2" width="21.140625" customWidth="1"/>
    <col min="3" max="3" width="13.140625" customWidth="1"/>
    <col min="4" max="4" width="14.42578125" customWidth="1"/>
    <col min="16" max="16" width="11.85546875" customWidth="1"/>
    <col min="17" max="17" width="10.5703125" bestFit="1" customWidth="1"/>
    <col min="18" max="18" width="9.5703125" bestFit="1" customWidth="1"/>
    <col min="19" max="19" width="16" customWidth="1"/>
  </cols>
  <sheetData>
    <row r="1" spans="1:19">
      <c r="A1" s="116"/>
      <c r="B1" s="117"/>
      <c r="C1" s="117"/>
      <c r="D1" s="117"/>
      <c r="E1" s="117"/>
      <c r="F1" s="118"/>
      <c r="G1" s="9"/>
      <c r="H1" s="9"/>
    </row>
    <row r="2" spans="1:19" ht="22.5" customHeight="1">
      <c r="A2" s="119"/>
      <c r="B2" s="120" t="s">
        <v>635</v>
      </c>
      <c r="C2" s="121"/>
      <c r="D2" s="121"/>
      <c r="E2" s="121"/>
      <c r="F2" s="122"/>
      <c r="G2" s="9"/>
      <c r="H2" s="9"/>
    </row>
    <row r="3" spans="1:19">
      <c r="A3" s="119"/>
      <c r="B3" s="121"/>
      <c r="C3" s="121"/>
      <c r="D3" s="121"/>
      <c r="E3" s="121"/>
      <c r="F3" s="122"/>
      <c r="G3" s="9"/>
      <c r="H3" s="9"/>
    </row>
    <row r="4" spans="1:19">
      <c r="A4" s="119"/>
      <c r="B4" s="123" t="s">
        <v>196</v>
      </c>
      <c r="C4" s="124" t="s">
        <v>708</v>
      </c>
      <c r="D4" s="121"/>
      <c r="E4" s="121"/>
      <c r="F4" s="122"/>
      <c r="G4" s="143" t="s">
        <v>719</v>
      </c>
      <c r="H4" s="144"/>
      <c r="I4" s="145"/>
    </row>
    <row r="5" spans="1:19">
      <c r="A5" s="119"/>
      <c r="B5" s="121"/>
      <c r="C5" s="121"/>
      <c r="D5" s="121"/>
      <c r="E5" s="121"/>
      <c r="F5" s="122"/>
      <c r="G5" s="9"/>
      <c r="H5" s="9"/>
    </row>
    <row r="6" spans="1:19">
      <c r="A6" s="119"/>
      <c r="B6" s="123" t="s">
        <v>633</v>
      </c>
      <c r="C6" s="125">
        <f>VLOOKUP(C4,monthconvert,2,FALSE)</f>
        <v>2</v>
      </c>
      <c r="D6" s="121"/>
      <c r="E6" s="121"/>
      <c r="F6" s="122"/>
      <c r="H6" s="9"/>
    </row>
    <row r="7" spans="1:19">
      <c r="A7" s="119"/>
      <c r="B7" s="123"/>
      <c r="C7" s="126"/>
      <c r="D7" s="121"/>
      <c r="E7" s="121"/>
      <c r="F7" s="122"/>
      <c r="G7" s="94"/>
      <c r="H7" s="9"/>
    </row>
    <row r="8" spans="1:19">
      <c r="A8" s="119"/>
      <c r="B8" s="123"/>
      <c r="C8" s="126"/>
      <c r="D8" s="121"/>
      <c r="E8" s="121"/>
      <c r="F8" s="122"/>
      <c r="G8" s="94"/>
      <c r="H8" s="9"/>
    </row>
    <row r="9" spans="1:19">
      <c r="A9" s="119"/>
      <c r="B9" s="121"/>
      <c r="C9" s="121"/>
      <c r="D9" s="121"/>
      <c r="E9" s="121"/>
      <c r="F9" s="122"/>
      <c r="G9" s="9"/>
      <c r="H9" s="9"/>
    </row>
    <row r="10" spans="1:19" ht="33" customHeight="1">
      <c r="A10" s="119"/>
      <c r="B10" s="121"/>
      <c r="C10" s="55" t="s">
        <v>199</v>
      </c>
      <c r="D10" s="56" t="s">
        <v>634</v>
      </c>
      <c r="E10" s="121"/>
      <c r="F10" s="122"/>
      <c r="G10" s="9"/>
      <c r="H10" s="9"/>
    </row>
    <row r="11" spans="1:19" ht="18.75" customHeight="1">
      <c r="A11" s="119"/>
      <c r="B11" s="57" t="s">
        <v>9</v>
      </c>
      <c r="C11" s="58">
        <f t="shared" ref="C11:C18" si="0">SUMIFS(Total_Widget_Sales,Staff,"="&amp;$B11,Month_Num,$C$6)</f>
        <v>16400</v>
      </c>
      <c r="D11" s="58">
        <f t="shared" ref="D11:D18" si="1">INDEX(bonusrate,MATCH(C11,bonuspoint,1),1)</f>
        <v>300</v>
      </c>
      <c r="E11" s="121"/>
      <c r="F11" s="122"/>
      <c r="G11" s="9"/>
      <c r="H11" s="9"/>
    </row>
    <row r="12" spans="1:19" ht="18.75" customHeight="1">
      <c r="A12" s="119"/>
      <c r="B12" s="57" t="s">
        <v>5</v>
      </c>
      <c r="C12" s="58">
        <f t="shared" si="0"/>
        <v>23750</v>
      </c>
      <c r="D12" s="58">
        <f t="shared" si="1"/>
        <v>300</v>
      </c>
      <c r="E12" s="121"/>
      <c r="F12" s="122"/>
      <c r="G12" s="9"/>
      <c r="H12" s="9"/>
    </row>
    <row r="13" spans="1:19" ht="18.75" customHeight="1">
      <c r="A13" s="119"/>
      <c r="B13" s="57" t="s">
        <v>6</v>
      </c>
      <c r="C13" s="58">
        <f t="shared" si="0"/>
        <v>26300</v>
      </c>
      <c r="D13" s="58">
        <f t="shared" si="1"/>
        <v>300</v>
      </c>
      <c r="E13" s="121"/>
      <c r="F13" s="122"/>
      <c r="G13" s="9"/>
      <c r="H13" s="9"/>
    </row>
    <row r="14" spans="1:19" ht="18.75" customHeight="1">
      <c r="A14" s="119"/>
      <c r="B14" s="57" t="s">
        <v>10</v>
      </c>
      <c r="C14" s="58">
        <f t="shared" si="0"/>
        <v>10600</v>
      </c>
      <c r="D14" s="58">
        <f t="shared" si="1"/>
        <v>100</v>
      </c>
      <c r="E14" s="127"/>
      <c r="F14" s="122"/>
      <c r="G14" s="9"/>
      <c r="H14" s="9"/>
    </row>
    <row r="15" spans="1:19" ht="18.75" customHeight="1">
      <c r="A15" s="119"/>
      <c r="B15" s="57" t="s">
        <v>7</v>
      </c>
      <c r="C15" s="58">
        <f t="shared" si="0"/>
        <v>14600</v>
      </c>
      <c r="D15" s="58">
        <f t="shared" si="1"/>
        <v>300</v>
      </c>
      <c r="E15" s="127"/>
      <c r="F15" s="122"/>
      <c r="G15" s="9"/>
      <c r="H15" s="9"/>
    </row>
    <row r="16" spans="1:19" ht="18.75" customHeight="1">
      <c r="A16" s="119"/>
      <c r="B16" s="57" t="s">
        <v>11</v>
      </c>
      <c r="C16" s="58">
        <f t="shared" si="0"/>
        <v>10900</v>
      </c>
      <c r="D16" s="58">
        <f t="shared" si="1"/>
        <v>100</v>
      </c>
      <c r="E16" s="121"/>
      <c r="F16" s="122"/>
      <c r="G16" s="9"/>
      <c r="H16" s="9"/>
      <c r="Q16" s="1"/>
      <c r="R16" s="1"/>
      <c r="S16" s="1"/>
    </row>
    <row r="17" spans="1:19" ht="18.75" customHeight="1">
      <c r="A17" s="119"/>
      <c r="B17" s="57" t="s">
        <v>8</v>
      </c>
      <c r="C17" s="58">
        <f t="shared" si="0"/>
        <v>11100</v>
      </c>
      <c r="D17" s="58">
        <f t="shared" si="1"/>
        <v>200</v>
      </c>
      <c r="E17" s="121"/>
      <c r="F17" s="122"/>
      <c r="G17" s="9"/>
      <c r="H17" s="9"/>
      <c r="N17" s="1"/>
      <c r="P17" s="1"/>
      <c r="Q17" s="11"/>
      <c r="R17" s="11"/>
      <c r="S17" s="11"/>
    </row>
    <row r="18" spans="1:19" ht="18.75" customHeight="1">
      <c r="A18" s="119"/>
      <c r="B18" s="57" t="s">
        <v>12</v>
      </c>
      <c r="C18" s="58">
        <f t="shared" si="0"/>
        <v>19400</v>
      </c>
      <c r="D18" s="58">
        <f t="shared" si="1"/>
        <v>300</v>
      </c>
      <c r="E18" s="121"/>
      <c r="F18" s="122"/>
      <c r="G18" s="9"/>
      <c r="H18" s="9"/>
      <c r="P18" s="1"/>
      <c r="Q18" s="11"/>
      <c r="R18" s="11"/>
      <c r="S18" s="11"/>
    </row>
    <row r="19" spans="1:19" ht="21.75" customHeight="1">
      <c r="A19" s="119"/>
      <c r="B19" s="128" t="s">
        <v>614</v>
      </c>
      <c r="C19" s="59">
        <f>SUM(C11:C18)</f>
        <v>133050</v>
      </c>
      <c r="D19" s="59">
        <f>SUM(D11:D18)</f>
        <v>1900</v>
      </c>
      <c r="E19" s="121"/>
      <c r="F19" s="122"/>
      <c r="G19" s="9"/>
      <c r="H19" s="9"/>
      <c r="P19" s="1"/>
      <c r="Q19" s="11"/>
      <c r="R19" s="11"/>
      <c r="S19" s="11"/>
    </row>
    <row r="20" spans="1:19">
      <c r="A20" s="119"/>
      <c r="B20" s="121"/>
      <c r="C20" s="121"/>
      <c r="D20" s="121"/>
      <c r="E20" s="121"/>
      <c r="F20" s="122"/>
      <c r="G20" s="9"/>
      <c r="H20" s="9"/>
    </row>
    <row r="21" spans="1:19">
      <c r="A21" s="119"/>
      <c r="B21" s="121"/>
      <c r="C21" s="121"/>
      <c r="D21" s="121"/>
      <c r="E21" s="121"/>
      <c r="F21" s="122"/>
      <c r="G21" s="9"/>
      <c r="H21" s="9"/>
    </row>
    <row r="22" spans="1:19">
      <c r="A22" s="119"/>
      <c r="B22" s="121"/>
      <c r="C22" s="121"/>
      <c r="D22" s="121"/>
      <c r="E22" s="121"/>
      <c r="F22" s="122"/>
      <c r="G22" s="9"/>
      <c r="H22" s="9"/>
    </row>
    <row r="23" spans="1:19">
      <c r="A23" s="119"/>
      <c r="B23" s="121"/>
      <c r="C23" s="121"/>
      <c r="D23" s="121"/>
      <c r="E23" s="121"/>
      <c r="F23" s="122"/>
      <c r="G23" s="9"/>
      <c r="H23" s="9"/>
    </row>
    <row r="24" spans="1:19">
      <c r="A24" s="119"/>
      <c r="B24" s="121"/>
      <c r="C24" s="121"/>
      <c r="D24" s="121"/>
      <c r="E24" s="121"/>
      <c r="F24" s="122"/>
      <c r="G24" s="9"/>
      <c r="H24" s="9"/>
    </row>
    <row r="25" spans="1:19">
      <c r="A25" s="119"/>
      <c r="B25" s="121"/>
      <c r="C25" s="121"/>
      <c r="D25" s="121"/>
      <c r="E25" s="121"/>
      <c r="F25" s="122"/>
      <c r="G25" s="9"/>
      <c r="H25" s="9"/>
    </row>
    <row r="26" spans="1:19">
      <c r="A26" s="119"/>
      <c r="B26" s="121"/>
      <c r="C26" s="121"/>
      <c r="D26" s="121"/>
      <c r="E26" s="121"/>
      <c r="F26" s="122"/>
      <c r="G26" s="9"/>
      <c r="H26" s="9"/>
    </row>
    <row r="27" spans="1:19">
      <c r="A27" s="119"/>
      <c r="B27" s="121"/>
      <c r="C27" s="121"/>
      <c r="D27" s="121"/>
      <c r="E27" s="121"/>
      <c r="F27" s="122"/>
      <c r="G27" s="9"/>
      <c r="H27" s="9"/>
    </row>
    <row r="28" spans="1:19">
      <c r="A28" s="119"/>
      <c r="B28" s="121"/>
      <c r="C28" s="121"/>
      <c r="D28" s="121"/>
      <c r="E28" s="121"/>
      <c r="F28" s="122"/>
      <c r="G28" s="9"/>
      <c r="H28" s="9"/>
    </row>
    <row r="29" spans="1:19">
      <c r="A29" s="119"/>
      <c r="B29" s="121"/>
      <c r="C29" s="121"/>
      <c r="D29" s="121"/>
      <c r="E29" s="121"/>
      <c r="F29" s="122"/>
      <c r="G29" s="9"/>
      <c r="H29" s="9"/>
    </row>
    <row r="30" spans="1:19">
      <c r="A30" s="129"/>
      <c r="B30" s="130"/>
      <c r="C30" s="130"/>
      <c r="D30" s="130"/>
      <c r="E30" s="130"/>
      <c r="F30" s="131"/>
      <c r="G30" s="9"/>
      <c r="H30" s="9"/>
    </row>
    <row r="31" spans="1:19">
      <c r="A31" s="15"/>
      <c r="G31" s="9"/>
      <c r="H31" s="9"/>
    </row>
  </sheetData>
  <sheetProtection sheet="1" objects="1" scenarios="1"/>
  <dataValidations count="1">
    <dataValidation type="list" allowBlank="1" showInputMessage="1" showErrorMessage="1" sqref="C4">
      <formula1>month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C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G25" sqref="G25"/>
    </sheetView>
  </sheetViews>
  <sheetFormatPr defaultRowHeight="15"/>
  <cols>
    <col min="2" max="2" width="20.42578125" customWidth="1"/>
    <col min="3" max="14" width="12" customWidth="1"/>
    <col min="15" max="15" width="13.42578125" customWidth="1"/>
  </cols>
  <sheetData>
    <row r="1" spans="1:16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>
      <c r="A2" s="119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1:16">
      <c r="A3" s="119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15.75">
      <c r="A4" s="119"/>
      <c r="B4" s="134" t="str">
        <f>"Widget Sales "&amp;current_year</f>
        <v>Widget Sales 2017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>
      <c r="A5" s="119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2"/>
    </row>
    <row r="6" spans="1:16" hidden="1">
      <c r="A6" s="119"/>
      <c r="B6" s="121"/>
      <c r="C6" s="133">
        <v>1</v>
      </c>
      <c r="D6" s="133">
        <v>2</v>
      </c>
      <c r="E6" s="133">
        <v>3</v>
      </c>
      <c r="F6" s="133">
        <v>4</v>
      </c>
      <c r="G6" s="133">
        <v>5</v>
      </c>
      <c r="H6" s="133">
        <v>6</v>
      </c>
      <c r="I6" s="133">
        <v>7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5"/>
      <c r="P6" s="122"/>
    </row>
    <row r="7" spans="1:16">
      <c r="A7" s="119"/>
      <c r="B7" s="121"/>
      <c r="C7" s="136" t="s">
        <v>203</v>
      </c>
      <c r="D7" s="136" t="s">
        <v>202</v>
      </c>
      <c r="E7" s="136" t="s">
        <v>201</v>
      </c>
      <c r="F7" s="136" t="s">
        <v>204</v>
      </c>
      <c r="G7" s="136" t="s">
        <v>205</v>
      </c>
      <c r="H7" s="136" t="s">
        <v>206</v>
      </c>
      <c r="I7" s="136" t="s">
        <v>207</v>
      </c>
      <c r="J7" s="136" t="s">
        <v>208</v>
      </c>
      <c r="K7" s="136" t="s">
        <v>209</v>
      </c>
      <c r="L7" s="136" t="s">
        <v>210</v>
      </c>
      <c r="M7" s="136" t="s">
        <v>211</v>
      </c>
      <c r="N7" s="136" t="s">
        <v>212</v>
      </c>
      <c r="O7" s="136" t="s">
        <v>213</v>
      </c>
      <c r="P7" s="122"/>
    </row>
    <row r="8" spans="1:16">
      <c r="A8" s="119"/>
      <c r="B8" s="39" t="s">
        <v>9</v>
      </c>
      <c r="C8" s="43">
        <f>SUMIFS(Total_Widget_Sales,Staff,"="&amp;$B8,Month_Num,C$6)</f>
        <v>11000</v>
      </c>
      <c r="D8" s="43">
        <f>SUMIFS(Total_Widget_Sales,Staff,"="&amp;$B8,Month_Num,D$6)</f>
        <v>16400</v>
      </c>
      <c r="E8" s="43">
        <f t="shared" ref="C8:N15" si="0">SUMIFS(Total_Widget_Sales,Staff,"="&amp;$B8,Month_Num,E$6)</f>
        <v>3300</v>
      </c>
      <c r="F8" s="43">
        <f t="shared" si="0"/>
        <v>0</v>
      </c>
      <c r="G8" s="43">
        <f t="shared" si="0"/>
        <v>0</v>
      </c>
      <c r="H8" s="43">
        <f t="shared" si="0"/>
        <v>0</v>
      </c>
      <c r="I8" s="43">
        <f t="shared" si="0"/>
        <v>0</v>
      </c>
      <c r="J8" s="43">
        <f t="shared" si="0"/>
        <v>0</v>
      </c>
      <c r="K8" s="43">
        <f t="shared" si="0"/>
        <v>0</v>
      </c>
      <c r="L8" s="43">
        <f t="shared" si="0"/>
        <v>0</v>
      </c>
      <c r="M8" s="43">
        <f t="shared" si="0"/>
        <v>0</v>
      </c>
      <c r="N8" s="43">
        <f t="shared" si="0"/>
        <v>0</v>
      </c>
      <c r="O8" s="137">
        <f>SUM(C8:N8)</f>
        <v>30700</v>
      </c>
      <c r="P8" s="122"/>
    </row>
    <row r="9" spans="1:16">
      <c r="A9" s="119"/>
      <c r="B9" s="39" t="s">
        <v>5</v>
      </c>
      <c r="C9" s="43">
        <f t="shared" si="0"/>
        <v>15000</v>
      </c>
      <c r="D9" s="43">
        <f t="shared" si="0"/>
        <v>23750</v>
      </c>
      <c r="E9" s="43">
        <f t="shared" si="0"/>
        <v>0</v>
      </c>
      <c r="F9" s="43">
        <f t="shared" si="0"/>
        <v>0</v>
      </c>
      <c r="G9" s="43">
        <f t="shared" si="0"/>
        <v>0</v>
      </c>
      <c r="H9" s="43">
        <f t="shared" si="0"/>
        <v>0</v>
      </c>
      <c r="I9" s="43">
        <f t="shared" si="0"/>
        <v>0</v>
      </c>
      <c r="J9" s="43">
        <f t="shared" si="0"/>
        <v>0</v>
      </c>
      <c r="K9" s="43">
        <f t="shared" si="0"/>
        <v>0</v>
      </c>
      <c r="L9" s="43">
        <f t="shared" si="0"/>
        <v>0</v>
      </c>
      <c r="M9" s="43">
        <f t="shared" si="0"/>
        <v>0</v>
      </c>
      <c r="N9" s="43">
        <f t="shared" si="0"/>
        <v>0</v>
      </c>
      <c r="O9" s="137">
        <f t="shared" ref="O9:O15" si="1">SUM(C9:N9)</f>
        <v>38750</v>
      </c>
      <c r="P9" s="122"/>
    </row>
    <row r="10" spans="1:16">
      <c r="A10" s="119"/>
      <c r="B10" s="39" t="s">
        <v>6</v>
      </c>
      <c r="C10" s="43">
        <f t="shared" si="0"/>
        <v>14800</v>
      </c>
      <c r="D10" s="43">
        <f t="shared" si="0"/>
        <v>26300</v>
      </c>
      <c r="E10" s="43">
        <f t="shared" si="0"/>
        <v>3300</v>
      </c>
      <c r="F10" s="43">
        <f t="shared" si="0"/>
        <v>0</v>
      </c>
      <c r="G10" s="43">
        <f t="shared" si="0"/>
        <v>0</v>
      </c>
      <c r="H10" s="43">
        <f t="shared" si="0"/>
        <v>0</v>
      </c>
      <c r="I10" s="43">
        <f t="shared" si="0"/>
        <v>0</v>
      </c>
      <c r="J10" s="43">
        <f t="shared" si="0"/>
        <v>0</v>
      </c>
      <c r="K10" s="43">
        <f t="shared" si="0"/>
        <v>0</v>
      </c>
      <c r="L10" s="43">
        <f t="shared" si="0"/>
        <v>0</v>
      </c>
      <c r="M10" s="43">
        <f t="shared" si="0"/>
        <v>0</v>
      </c>
      <c r="N10" s="43">
        <f t="shared" si="0"/>
        <v>0</v>
      </c>
      <c r="O10" s="137">
        <f t="shared" si="1"/>
        <v>44400</v>
      </c>
      <c r="P10" s="122"/>
    </row>
    <row r="11" spans="1:16">
      <c r="A11" s="119"/>
      <c r="B11" s="39" t="s">
        <v>10</v>
      </c>
      <c r="C11" s="43">
        <f t="shared" si="0"/>
        <v>19700</v>
      </c>
      <c r="D11" s="43">
        <f t="shared" si="0"/>
        <v>10600</v>
      </c>
      <c r="E11" s="43">
        <f t="shared" si="0"/>
        <v>7100</v>
      </c>
      <c r="F11" s="43">
        <f t="shared" si="0"/>
        <v>0</v>
      </c>
      <c r="G11" s="43">
        <f t="shared" si="0"/>
        <v>0</v>
      </c>
      <c r="H11" s="43">
        <f t="shared" si="0"/>
        <v>0</v>
      </c>
      <c r="I11" s="43">
        <f t="shared" si="0"/>
        <v>0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 t="shared" si="0"/>
        <v>0</v>
      </c>
      <c r="N11" s="43">
        <f t="shared" si="0"/>
        <v>0</v>
      </c>
      <c r="O11" s="137">
        <f t="shared" si="1"/>
        <v>37400</v>
      </c>
      <c r="P11" s="122"/>
    </row>
    <row r="12" spans="1:16">
      <c r="A12" s="119"/>
      <c r="B12" s="39" t="s">
        <v>7</v>
      </c>
      <c r="C12" s="43">
        <f t="shared" si="0"/>
        <v>0</v>
      </c>
      <c r="D12" s="43">
        <f t="shared" si="0"/>
        <v>14600</v>
      </c>
      <c r="E12" s="43">
        <f t="shared" si="0"/>
        <v>11100</v>
      </c>
      <c r="F12" s="43">
        <f t="shared" si="0"/>
        <v>0</v>
      </c>
      <c r="G12" s="43">
        <f t="shared" si="0"/>
        <v>0</v>
      </c>
      <c r="H12" s="43">
        <f t="shared" si="0"/>
        <v>0</v>
      </c>
      <c r="I12" s="43">
        <f t="shared" si="0"/>
        <v>0</v>
      </c>
      <c r="J12" s="43">
        <f t="shared" si="0"/>
        <v>0</v>
      </c>
      <c r="K12" s="43">
        <f t="shared" si="0"/>
        <v>0</v>
      </c>
      <c r="L12" s="43">
        <f t="shared" si="0"/>
        <v>0</v>
      </c>
      <c r="M12" s="43">
        <f t="shared" si="0"/>
        <v>0</v>
      </c>
      <c r="N12" s="43">
        <f t="shared" si="0"/>
        <v>0</v>
      </c>
      <c r="O12" s="137">
        <f t="shared" si="1"/>
        <v>25700</v>
      </c>
      <c r="P12" s="122"/>
    </row>
    <row r="13" spans="1:16">
      <c r="A13" s="119"/>
      <c r="B13" s="39" t="s">
        <v>11</v>
      </c>
      <c r="C13" s="43">
        <f t="shared" si="0"/>
        <v>17400</v>
      </c>
      <c r="D13" s="43">
        <f t="shared" si="0"/>
        <v>10900</v>
      </c>
      <c r="E13" s="43">
        <f t="shared" si="0"/>
        <v>7300</v>
      </c>
      <c r="F13" s="43">
        <f t="shared" si="0"/>
        <v>0</v>
      </c>
      <c r="G13" s="43">
        <f t="shared" si="0"/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3">
        <f t="shared" si="0"/>
        <v>0</v>
      </c>
      <c r="L13" s="43">
        <f t="shared" si="0"/>
        <v>0</v>
      </c>
      <c r="M13" s="43">
        <f t="shared" si="0"/>
        <v>0</v>
      </c>
      <c r="N13" s="43">
        <f t="shared" si="0"/>
        <v>0</v>
      </c>
      <c r="O13" s="137">
        <f t="shared" si="1"/>
        <v>35600</v>
      </c>
      <c r="P13" s="122"/>
    </row>
    <row r="14" spans="1:16">
      <c r="A14" s="119"/>
      <c r="B14" s="39" t="s">
        <v>8</v>
      </c>
      <c r="C14" s="43">
        <f t="shared" si="0"/>
        <v>14100</v>
      </c>
      <c r="D14" s="43">
        <f t="shared" si="0"/>
        <v>11100</v>
      </c>
      <c r="E14" s="43">
        <f t="shared" si="0"/>
        <v>7300</v>
      </c>
      <c r="F14" s="43">
        <f t="shared" si="0"/>
        <v>0</v>
      </c>
      <c r="G14" s="43">
        <f t="shared" si="0"/>
        <v>0</v>
      </c>
      <c r="H14" s="43">
        <f t="shared" si="0"/>
        <v>0</v>
      </c>
      <c r="I14" s="43">
        <f t="shared" si="0"/>
        <v>0</v>
      </c>
      <c r="J14" s="43">
        <f t="shared" si="0"/>
        <v>0</v>
      </c>
      <c r="K14" s="43">
        <f t="shared" si="0"/>
        <v>0</v>
      </c>
      <c r="L14" s="43">
        <f t="shared" si="0"/>
        <v>0</v>
      </c>
      <c r="M14" s="43">
        <f t="shared" si="0"/>
        <v>0</v>
      </c>
      <c r="N14" s="43">
        <f t="shared" si="0"/>
        <v>0</v>
      </c>
      <c r="O14" s="137">
        <f t="shared" si="1"/>
        <v>32500</v>
      </c>
      <c r="P14" s="122"/>
    </row>
    <row r="15" spans="1:16">
      <c r="A15" s="119"/>
      <c r="B15" s="39" t="s">
        <v>12</v>
      </c>
      <c r="C15" s="43">
        <f t="shared" si="0"/>
        <v>0</v>
      </c>
      <c r="D15" s="43">
        <f t="shared" si="0"/>
        <v>19400</v>
      </c>
      <c r="E15" s="43">
        <f t="shared" si="0"/>
        <v>7300</v>
      </c>
      <c r="F15" s="43">
        <f t="shared" si="0"/>
        <v>0</v>
      </c>
      <c r="G15" s="43">
        <f t="shared" si="0"/>
        <v>0</v>
      </c>
      <c r="H15" s="43">
        <f t="shared" si="0"/>
        <v>0</v>
      </c>
      <c r="I15" s="43">
        <f t="shared" si="0"/>
        <v>0</v>
      </c>
      <c r="J15" s="43">
        <f t="shared" si="0"/>
        <v>0</v>
      </c>
      <c r="K15" s="43">
        <f t="shared" si="0"/>
        <v>0</v>
      </c>
      <c r="L15" s="43">
        <f t="shared" si="0"/>
        <v>0</v>
      </c>
      <c r="M15" s="43">
        <f t="shared" si="0"/>
        <v>0</v>
      </c>
      <c r="N15" s="43">
        <f t="shared" si="0"/>
        <v>0</v>
      </c>
      <c r="O15" s="137">
        <f t="shared" si="1"/>
        <v>26700</v>
      </c>
      <c r="P15" s="122"/>
    </row>
    <row r="16" spans="1:16">
      <c r="A16" s="119"/>
      <c r="B16" s="121"/>
      <c r="C16" s="138">
        <f>SUM(C8:C15)</f>
        <v>92000</v>
      </c>
      <c r="D16" s="138">
        <f t="shared" ref="D16:O16" si="2">SUM(D8:D15)</f>
        <v>133050</v>
      </c>
      <c r="E16" s="138">
        <f t="shared" si="2"/>
        <v>46700</v>
      </c>
      <c r="F16" s="138">
        <f t="shared" si="2"/>
        <v>0</v>
      </c>
      <c r="G16" s="138">
        <f t="shared" si="2"/>
        <v>0</v>
      </c>
      <c r="H16" s="138">
        <f t="shared" si="2"/>
        <v>0</v>
      </c>
      <c r="I16" s="138">
        <f t="shared" si="2"/>
        <v>0</v>
      </c>
      <c r="J16" s="138">
        <f t="shared" si="2"/>
        <v>0</v>
      </c>
      <c r="K16" s="138">
        <f t="shared" si="2"/>
        <v>0</v>
      </c>
      <c r="L16" s="138">
        <f t="shared" si="2"/>
        <v>0</v>
      </c>
      <c r="M16" s="138">
        <f t="shared" si="2"/>
        <v>0</v>
      </c>
      <c r="N16" s="138">
        <f t="shared" si="2"/>
        <v>0</v>
      </c>
      <c r="O16" s="138">
        <f t="shared" si="2"/>
        <v>271750</v>
      </c>
      <c r="P16" s="122"/>
    </row>
    <row r="17" spans="1:16">
      <c r="A17" s="119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2"/>
    </row>
    <row r="18" spans="1:16" ht="15.75">
      <c r="A18" s="119"/>
      <c r="B18" s="132" t="str">
        <f>"Widget Sales Percentage "&amp;current_year</f>
        <v>Widget Sales Percentage 2017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2"/>
    </row>
    <row r="19" spans="1:16">
      <c r="A19" s="119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2"/>
    </row>
    <row r="20" spans="1:16">
      <c r="A20" s="119"/>
      <c r="B20" s="121"/>
      <c r="C20" s="136" t="s">
        <v>203</v>
      </c>
      <c r="D20" s="136" t="s">
        <v>202</v>
      </c>
      <c r="E20" s="136" t="s">
        <v>201</v>
      </c>
      <c r="F20" s="136" t="s">
        <v>204</v>
      </c>
      <c r="G20" s="136" t="s">
        <v>205</v>
      </c>
      <c r="H20" s="136" t="s">
        <v>206</v>
      </c>
      <c r="I20" s="136" t="s">
        <v>207</v>
      </c>
      <c r="J20" s="136" t="s">
        <v>208</v>
      </c>
      <c r="K20" s="136" t="s">
        <v>209</v>
      </c>
      <c r="L20" s="136" t="s">
        <v>210</v>
      </c>
      <c r="M20" s="136" t="s">
        <v>211</v>
      </c>
      <c r="N20" s="136" t="s">
        <v>212</v>
      </c>
      <c r="O20" s="136" t="s">
        <v>213</v>
      </c>
      <c r="P20" s="122"/>
    </row>
    <row r="21" spans="1:16">
      <c r="A21" s="119"/>
      <c r="B21" s="39" t="s">
        <v>9</v>
      </c>
      <c r="C21" s="139">
        <f t="shared" ref="C21:N28" si="3">IF(    SUMIFS(Total_Widget_Sales,Staff,"="&amp;$B21,Month_Num,C$6)    &gt;0,    SUMIFS(Total_Widget_Sales,Staff,"="&amp;$B21,Month_Num,C$6) / C$29,    0)</f>
        <v>0.11956521739130435</v>
      </c>
      <c r="D21" s="139">
        <f t="shared" si="3"/>
        <v>0.1232619316046599</v>
      </c>
      <c r="E21" s="139">
        <f t="shared" si="3"/>
        <v>7.0663811563169171E-2</v>
      </c>
      <c r="F21" s="139">
        <f t="shared" si="3"/>
        <v>0</v>
      </c>
      <c r="G21" s="139">
        <f t="shared" si="3"/>
        <v>0</v>
      </c>
      <c r="H21" s="139">
        <f t="shared" si="3"/>
        <v>0</v>
      </c>
      <c r="I21" s="139">
        <f t="shared" si="3"/>
        <v>0</v>
      </c>
      <c r="J21" s="139">
        <f t="shared" si="3"/>
        <v>0</v>
      </c>
      <c r="K21" s="139">
        <f t="shared" si="3"/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O21" s="140">
        <f t="shared" ref="O21:O28" si="4">IF(    SUMIFS(Total_Widget_Sales,Staff,"="&amp;$B21)    &gt;0,    SUMIFS(Total_Widget_Sales,Staff,"="&amp;$B21) / O$29,    0)</f>
        <v>0.11297148114075437</v>
      </c>
      <c r="P21" s="122"/>
    </row>
    <row r="22" spans="1:16">
      <c r="A22" s="119"/>
      <c r="B22" s="39" t="s">
        <v>5</v>
      </c>
      <c r="C22" s="139">
        <f t="shared" si="3"/>
        <v>0.16304347826086957</v>
      </c>
      <c r="D22" s="139">
        <f t="shared" si="3"/>
        <v>0.1785043216835776</v>
      </c>
      <c r="E22" s="139">
        <f t="shared" si="3"/>
        <v>0</v>
      </c>
      <c r="F22" s="139">
        <f t="shared" si="3"/>
        <v>0</v>
      </c>
      <c r="G22" s="139">
        <f t="shared" si="3"/>
        <v>0</v>
      </c>
      <c r="H22" s="139">
        <f t="shared" si="3"/>
        <v>0</v>
      </c>
      <c r="I22" s="139">
        <f t="shared" si="3"/>
        <v>0</v>
      </c>
      <c r="J22" s="139">
        <f t="shared" si="3"/>
        <v>0</v>
      </c>
      <c r="K22" s="139">
        <f t="shared" si="3"/>
        <v>0</v>
      </c>
      <c r="L22" s="139">
        <f t="shared" si="3"/>
        <v>0</v>
      </c>
      <c r="M22" s="139">
        <f t="shared" si="3"/>
        <v>0</v>
      </c>
      <c r="N22" s="139">
        <f t="shared" si="3"/>
        <v>0</v>
      </c>
      <c r="O22" s="140">
        <f t="shared" si="4"/>
        <v>0.14259429622815087</v>
      </c>
      <c r="P22" s="122"/>
    </row>
    <row r="23" spans="1:16">
      <c r="A23" s="119"/>
      <c r="B23" s="39" t="s">
        <v>6</v>
      </c>
      <c r="C23" s="139">
        <f t="shared" si="3"/>
        <v>0.16086956521739129</v>
      </c>
      <c r="D23" s="139">
        <f t="shared" si="3"/>
        <v>0.19767004885381437</v>
      </c>
      <c r="E23" s="139">
        <f t="shared" si="3"/>
        <v>7.0663811563169171E-2</v>
      </c>
      <c r="F23" s="139">
        <f t="shared" si="3"/>
        <v>0</v>
      </c>
      <c r="G23" s="139">
        <f t="shared" si="3"/>
        <v>0</v>
      </c>
      <c r="H23" s="139">
        <f t="shared" si="3"/>
        <v>0</v>
      </c>
      <c r="I23" s="139">
        <f t="shared" si="3"/>
        <v>0</v>
      </c>
      <c r="J23" s="139">
        <f t="shared" si="3"/>
        <v>0</v>
      </c>
      <c r="K23" s="139">
        <f t="shared" si="3"/>
        <v>0</v>
      </c>
      <c r="L23" s="139">
        <f t="shared" si="3"/>
        <v>0</v>
      </c>
      <c r="M23" s="139">
        <f t="shared" si="3"/>
        <v>0</v>
      </c>
      <c r="N23" s="139">
        <f t="shared" si="3"/>
        <v>0</v>
      </c>
      <c r="O23" s="140">
        <f t="shared" si="4"/>
        <v>0.16338546458141676</v>
      </c>
      <c r="P23" s="122"/>
    </row>
    <row r="24" spans="1:16">
      <c r="A24" s="119"/>
      <c r="B24" s="39" t="s">
        <v>10</v>
      </c>
      <c r="C24" s="139">
        <f t="shared" si="3"/>
        <v>0.21413043478260871</v>
      </c>
      <c r="D24" s="139">
        <f t="shared" si="3"/>
        <v>7.9669297256670421E-2</v>
      </c>
      <c r="E24" s="139">
        <f t="shared" si="3"/>
        <v>0.15203426124197003</v>
      </c>
      <c r="F24" s="139">
        <f t="shared" si="3"/>
        <v>0</v>
      </c>
      <c r="G24" s="139">
        <f t="shared" si="3"/>
        <v>0</v>
      </c>
      <c r="H24" s="139">
        <f t="shared" si="3"/>
        <v>0</v>
      </c>
      <c r="I24" s="139">
        <f t="shared" si="3"/>
        <v>0</v>
      </c>
      <c r="J24" s="139">
        <f t="shared" si="3"/>
        <v>0</v>
      </c>
      <c r="K24" s="139">
        <f t="shared" si="3"/>
        <v>0</v>
      </c>
      <c r="L24" s="139">
        <f t="shared" si="3"/>
        <v>0</v>
      </c>
      <c r="M24" s="139">
        <f t="shared" si="3"/>
        <v>0</v>
      </c>
      <c r="N24" s="139">
        <f t="shared" si="3"/>
        <v>0</v>
      </c>
      <c r="O24" s="140">
        <f t="shared" si="4"/>
        <v>0.1376264949402024</v>
      </c>
      <c r="P24" s="122"/>
    </row>
    <row r="25" spans="1:16">
      <c r="A25" s="119"/>
      <c r="B25" s="39" t="s">
        <v>7</v>
      </c>
      <c r="C25" s="139">
        <f t="shared" si="3"/>
        <v>0</v>
      </c>
      <c r="D25" s="139">
        <f t="shared" si="3"/>
        <v>0.10973318301390454</v>
      </c>
      <c r="E25" s="139">
        <f t="shared" si="3"/>
        <v>0.23768736616702354</v>
      </c>
      <c r="F25" s="139">
        <f t="shared" si="3"/>
        <v>0</v>
      </c>
      <c r="G25" s="139">
        <f t="shared" si="3"/>
        <v>0</v>
      </c>
      <c r="H25" s="139">
        <f t="shared" si="3"/>
        <v>0</v>
      </c>
      <c r="I25" s="139">
        <f t="shared" si="3"/>
        <v>0</v>
      </c>
      <c r="J25" s="139">
        <f t="shared" si="3"/>
        <v>0</v>
      </c>
      <c r="K25" s="139">
        <f t="shared" si="3"/>
        <v>0</v>
      </c>
      <c r="L25" s="139">
        <f t="shared" si="3"/>
        <v>0</v>
      </c>
      <c r="M25" s="139">
        <f t="shared" si="3"/>
        <v>0</v>
      </c>
      <c r="N25" s="139">
        <f t="shared" si="3"/>
        <v>0</v>
      </c>
      <c r="O25" s="140">
        <f t="shared" si="4"/>
        <v>9.4572217111315554E-2</v>
      </c>
      <c r="P25" s="122"/>
    </row>
    <row r="26" spans="1:16">
      <c r="A26" s="119"/>
      <c r="B26" s="39" t="s">
        <v>11</v>
      </c>
      <c r="C26" s="139">
        <f t="shared" si="3"/>
        <v>0.18913043478260869</v>
      </c>
      <c r="D26" s="139">
        <f t="shared" si="3"/>
        <v>8.1924088688462987E-2</v>
      </c>
      <c r="E26" s="139">
        <f t="shared" si="3"/>
        <v>0.15631691648822268</v>
      </c>
      <c r="F26" s="139">
        <f t="shared" si="3"/>
        <v>0</v>
      </c>
      <c r="G26" s="139">
        <f t="shared" si="3"/>
        <v>0</v>
      </c>
      <c r="H26" s="139">
        <f t="shared" si="3"/>
        <v>0</v>
      </c>
      <c r="I26" s="139">
        <f t="shared" si="3"/>
        <v>0</v>
      </c>
      <c r="J26" s="139">
        <f t="shared" si="3"/>
        <v>0</v>
      </c>
      <c r="K26" s="139">
        <f t="shared" si="3"/>
        <v>0</v>
      </c>
      <c r="L26" s="139">
        <f t="shared" si="3"/>
        <v>0</v>
      </c>
      <c r="M26" s="139">
        <f t="shared" si="3"/>
        <v>0</v>
      </c>
      <c r="N26" s="139">
        <f t="shared" si="3"/>
        <v>0</v>
      </c>
      <c r="O26" s="140">
        <f t="shared" si="4"/>
        <v>0.13100275988960441</v>
      </c>
      <c r="P26" s="122"/>
    </row>
    <row r="27" spans="1:16">
      <c r="A27" s="119"/>
      <c r="B27" s="39" t="s">
        <v>8</v>
      </c>
      <c r="C27" s="139">
        <f t="shared" si="3"/>
        <v>0.15326086956521739</v>
      </c>
      <c r="D27" s="139">
        <f t="shared" si="3"/>
        <v>8.3427282976324693E-2</v>
      </c>
      <c r="E27" s="139">
        <f t="shared" si="3"/>
        <v>0.15631691648822268</v>
      </c>
      <c r="F27" s="139">
        <f t="shared" si="3"/>
        <v>0</v>
      </c>
      <c r="G27" s="139">
        <f t="shared" si="3"/>
        <v>0</v>
      </c>
      <c r="H27" s="139">
        <f t="shared" si="3"/>
        <v>0</v>
      </c>
      <c r="I27" s="139">
        <f t="shared" si="3"/>
        <v>0</v>
      </c>
      <c r="J27" s="139">
        <f t="shared" si="3"/>
        <v>0</v>
      </c>
      <c r="K27" s="139">
        <f t="shared" si="3"/>
        <v>0</v>
      </c>
      <c r="L27" s="139">
        <f t="shared" si="3"/>
        <v>0</v>
      </c>
      <c r="M27" s="139">
        <f t="shared" si="3"/>
        <v>0</v>
      </c>
      <c r="N27" s="139">
        <f t="shared" si="3"/>
        <v>0</v>
      </c>
      <c r="O27" s="140">
        <f t="shared" si="4"/>
        <v>0.11959521619135234</v>
      </c>
      <c r="P27" s="122"/>
    </row>
    <row r="28" spans="1:16">
      <c r="A28" s="119"/>
      <c r="B28" s="39" t="s">
        <v>12</v>
      </c>
      <c r="C28" s="139">
        <f t="shared" si="3"/>
        <v>0</v>
      </c>
      <c r="D28" s="139">
        <f t="shared" si="3"/>
        <v>0.1458098459225855</v>
      </c>
      <c r="E28" s="139">
        <f t="shared" si="3"/>
        <v>0.15631691648822268</v>
      </c>
      <c r="F28" s="139">
        <f t="shared" si="3"/>
        <v>0</v>
      </c>
      <c r="G28" s="139">
        <f t="shared" si="3"/>
        <v>0</v>
      </c>
      <c r="H28" s="139">
        <f t="shared" si="3"/>
        <v>0</v>
      </c>
      <c r="I28" s="139">
        <f t="shared" si="3"/>
        <v>0</v>
      </c>
      <c r="J28" s="139">
        <f t="shared" si="3"/>
        <v>0</v>
      </c>
      <c r="K28" s="139">
        <f t="shared" si="3"/>
        <v>0</v>
      </c>
      <c r="L28" s="139">
        <f t="shared" si="3"/>
        <v>0</v>
      </c>
      <c r="M28" s="139">
        <f t="shared" si="3"/>
        <v>0</v>
      </c>
      <c r="N28" s="139">
        <f t="shared" si="3"/>
        <v>0</v>
      </c>
      <c r="O28" s="140">
        <f t="shared" si="4"/>
        <v>9.8252069917203311E-2</v>
      </c>
      <c r="P28" s="122"/>
    </row>
    <row r="29" spans="1:16">
      <c r="A29" s="119"/>
      <c r="B29" s="121"/>
      <c r="C29" s="138">
        <f t="shared" ref="C29:N29" si="5">SUMIFS(Total_Widget_Sales,Month_Num,C$6)</f>
        <v>92000</v>
      </c>
      <c r="D29" s="138">
        <f>SUMIFS(Total_Widget_Sales,Month_Num,D$6)</f>
        <v>133050</v>
      </c>
      <c r="E29" s="138">
        <f t="shared" si="5"/>
        <v>46700</v>
      </c>
      <c r="F29" s="138">
        <f t="shared" si="5"/>
        <v>0</v>
      </c>
      <c r="G29" s="138">
        <f t="shared" si="5"/>
        <v>0</v>
      </c>
      <c r="H29" s="138">
        <f t="shared" si="5"/>
        <v>0</v>
      </c>
      <c r="I29" s="138">
        <f t="shared" si="5"/>
        <v>0</v>
      </c>
      <c r="J29" s="138">
        <f t="shared" si="5"/>
        <v>0</v>
      </c>
      <c r="K29" s="138">
        <f t="shared" si="5"/>
        <v>0</v>
      </c>
      <c r="L29" s="138">
        <f t="shared" si="5"/>
        <v>0</v>
      </c>
      <c r="M29" s="138">
        <f t="shared" si="5"/>
        <v>0</v>
      </c>
      <c r="N29" s="138">
        <f t="shared" si="5"/>
        <v>0</v>
      </c>
      <c r="O29" s="138">
        <f>SUM(C29:N29)</f>
        <v>271750</v>
      </c>
      <c r="P29" s="122"/>
    </row>
    <row r="30" spans="1:16">
      <c r="A30" s="119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2"/>
    </row>
    <row r="31" spans="1:16">
      <c r="A31" s="119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2"/>
    </row>
    <row r="32" spans="1:16">
      <c r="A32" s="119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2"/>
    </row>
    <row r="33" spans="1:16">
      <c r="A33" s="14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2"/>
    </row>
    <row r="34" spans="1:16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42"/>
    </row>
  </sheetData>
  <sheetProtection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I12" sqref="I12"/>
    </sheetView>
  </sheetViews>
  <sheetFormatPr defaultRowHeight="15"/>
  <cols>
    <col min="2" max="2" width="25.28515625" customWidth="1"/>
    <col min="3" max="4" width="11.7109375" customWidth="1"/>
    <col min="5" max="5" width="12.7109375" customWidth="1"/>
    <col min="7" max="7" width="11.5703125" bestFit="1" customWidth="1"/>
    <col min="9" max="9" width="10" customWidth="1"/>
  </cols>
  <sheetData>
    <row r="1" spans="1:9">
      <c r="A1" s="146"/>
      <c r="B1" s="147"/>
      <c r="C1" s="147"/>
      <c r="D1" s="147"/>
      <c r="E1" s="147"/>
      <c r="F1" s="148"/>
    </row>
    <row r="2" spans="1:9" ht="15.75">
      <c r="A2" s="149"/>
      <c r="B2" s="150" t="s">
        <v>651</v>
      </c>
      <c r="C2" s="151"/>
      <c r="D2" s="151"/>
      <c r="E2" s="151"/>
      <c r="F2" s="152"/>
    </row>
    <row r="3" spans="1:9">
      <c r="A3" s="149"/>
      <c r="B3" s="126"/>
      <c r="C3" s="151"/>
      <c r="D3" s="151"/>
      <c r="E3" s="151"/>
      <c r="F3" s="152"/>
    </row>
    <row r="4" spans="1:9">
      <c r="A4" s="149"/>
      <c r="B4" s="153" t="s">
        <v>276</v>
      </c>
      <c r="C4" s="154">
        <v>42736</v>
      </c>
      <c r="D4" s="153" t="s">
        <v>277</v>
      </c>
      <c r="E4" s="154">
        <v>42826</v>
      </c>
      <c r="F4" s="152"/>
      <c r="G4" s="143" t="s">
        <v>652</v>
      </c>
      <c r="H4" s="144"/>
      <c r="I4" s="145"/>
    </row>
    <row r="5" spans="1:9">
      <c r="A5" s="149"/>
      <c r="B5" s="155"/>
      <c r="C5" s="156"/>
      <c r="D5" s="155"/>
      <c r="E5" s="156"/>
      <c r="F5" s="152"/>
    </row>
    <row r="6" spans="1:9">
      <c r="A6" s="149"/>
      <c r="B6" s="157"/>
      <c r="C6" s="156"/>
      <c r="D6" s="157"/>
      <c r="E6" s="156"/>
      <c r="F6" s="152"/>
    </row>
    <row r="7" spans="1:9">
      <c r="A7" s="149"/>
      <c r="B7" s="158"/>
      <c r="C7" s="159" t="s">
        <v>611</v>
      </c>
      <c r="D7" s="159" t="s">
        <v>612</v>
      </c>
      <c r="E7" s="159" t="s">
        <v>614</v>
      </c>
      <c r="F7" s="152"/>
    </row>
    <row r="8" spans="1:9">
      <c r="A8" s="149"/>
      <c r="B8" s="160" t="s">
        <v>613</v>
      </c>
      <c r="C8" s="161">
        <f>SUMIFS(green_widgets_sold,Sales_Date,"&gt;="&amp;$C$4,Sales_Date,"&lt;="&amp;$E$4)</f>
        <v>236</v>
      </c>
      <c r="D8" s="161">
        <f>SUMIFS(blue_widgets_sold,Sales_Date,"&gt;="&amp;$C$4,Sales_Date,"&lt;="&amp;$E$4)</f>
        <v>258</v>
      </c>
      <c r="E8" s="162">
        <f>SUM(C8+D8)</f>
        <v>494</v>
      </c>
      <c r="F8" s="152"/>
    </row>
    <row r="9" spans="1:9">
      <c r="A9" s="149"/>
      <c r="B9" s="160" t="s">
        <v>615</v>
      </c>
      <c r="C9" s="163">
        <f>SUMIFS(green_widgets_sales,Sales_Date,"&gt;="&amp;$C$4,Sales_Date,"&lt;="&amp;$E$4)</f>
        <v>119000</v>
      </c>
      <c r="D9" s="163">
        <f>SUMIFS(blue_widgets_sales,Sales_Date,"&gt;="&amp;$C$4,Sales_Date,"&lt;="&amp;$E$4)</f>
        <v>152750</v>
      </c>
      <c r="E9" s="164">
        <f>SUM(C9+D9)</f>
        <v>271750</v>
      </c>
      <c r="F9" s="152"/>
    </row>
    <row r="10" spans="1:9">
      <c r="A10" s="149"/>
      <c r="B10" s="160" t="s">
        <v>616</v>
      </c>
      <c r="C10" s="163">
        <f>C8*green_cost_price</f>
        <v>33040</v>
      </c>
      <c r="D10" s="163">
        <f>D8*blue_cost_price</f>
        <v>41280</v>
      </c>
      <c r="E10" s="164">
        <f>C10+D10</f>
        <v>74320</v>
      </c>
      <c r="F10" s="152"/>
      <c r="G10" s="93"/>
    </row>
    <row r="11" spans="1:9">
      <c r="A11" s="149"/>
      <c r="B11" s="160" t="s">
        <v>617</v>
      </c>
      <c r="C11" s="163">
        <f>C9-C10</f>
        <v>85960</v>
      </c>
      <c r="D11" s="163">
        <f t="shared" ref="D11:E11" si="0">D9-D10</f>
        <v>111470</v>
      </c>
      <c r="E11" s="164">
        <f t="shared" si="0"/>
        <v>197430</v>
      </c>
      <c r="F11" s="152"/>
    </row>
    <row r="12" spans="1:9">
      <c r="A12" s="149"/>
      <c r="B12" s="160" t="s">
        <v>618</v>
      </c>
      <c r="C12" s="165">
        <f>C11/C10</f>
        <v>2.6016949152542375</v>
      </c>
      <c r="D12" s="165">
        <f>D11/D10</f>
        <v>2.7003391472868219</v>
      </c>
      <c r="E12" s="166">
        <f>E11/E10</f>
        <v>2.6564854682454251</v>
      </c>
      <c r="F12" s="152"/>
    </row>
    <row r="13" spans="1:9">
      <c r="A13" s="149"/>
      <c r="B13" s="167"/>
      <c r="C13" s="168"/>
      <c r="D13" s="158"/>
      <c r="E13" s="158"/>
      <c r="F13" s="152"/>
    </row>
    <row r="14" spans="1:9">
      <c r="A14" s="149"/>
      <c r="B14" s="160" t="s">
        <v>278</v>
      </c>
      <c r="C14" s="164">
        <f>SUMIFS(Insurance_Sales,Sales_Date,"&gt;="&amp;$C$4,Sales_Date,"&lt;="&amp;$E$4)</f>
        <v>1800</v>
      </c>
      <c r="D14" s="158"/>
      <c r="E14" s="158"/>
      <c r="F14" s="152"/>
    </row>
    <row r="15" spans="1:9">
      <c r="A15" s="149"/>
      <c r="B15" s="160" t="s">
        <v>15</v>
      </c>
      <c r="C15" s="164">
        <f>SUM(E9+C14)</f>
        <v>273550</v>
      </c>
      <c r="D15" s="158"/>
      <c r="E15" s="158"/>
      <c r="F15" s="152"/>
    </row>
    <row r="16" spans="1:9">
      <c r="A16" s="149"/>
      <c r="B16" s="151"/>
      <c r="C16" s="151"/>
      <c r="D16" s="151"/>
      <c r="E16" s="151"/>
      <c r="F16" s="152"/>
    </row>
    <row r="17" spans="1:6">
      <c r="A17" s="149"/>
      <c r="B17" s="151"/>
      <c r="C17" s="151"/>
      <c r="D17" s="151"/>
      <c r="E17" s="151"/>
      <c r="F17" s="152"/>
    </row>
    <row r="18" spans="1:6">
      <c r="A18" s="149"/>
      <c r="B18" s="151"/>
      <c r="C18" s="151"/>
      <c r="D18" s="151"/>
      <c r="E18" s="151"/>
      <c r="F18" s="152"/>
    </row>
    <row r="19" spans="1:6">
      <c r="A19" s="169"/>
      <c r="B19" s="170"/>
      <c r="C19" s="170"/>
      <c r="D19" s="170"/>
      <c r="E19" s="170"/>
      <c r="F19" s="171"/>
    </row>
    <row r="20" spans="1:6">
      <c r="A20" s="74"/>
      <c r="B20" s="74"/>
      <c r="C20" s="74"/>
      <c r="D20" s="74"/>
      <c r="E20" s="74"/>
      <c r="F20" s="74"/>
    </row>
  </sheetData>
  <sheetProtection sheet="1" objects="1" scenarios="1"/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H222"/>
  <sheetViews>
    <sheetView workbookViewId="0"/>
  </sheetViews>
  <sheetFormatPr defaultRowHeight="15"/>
  <cols>
    <col min="1" max="1" width="37.42578125" bestFit="1" customWidth="1"/>
    <col min="2" max="2" width="27.7109375" customWidth="1"/>
    <col min="3" max="3" width="26.140625" bestFit="1" customWidth="1"/>
    <col min="4" max="4" width="28.42578125" bestFit="1" customWidth="1"/>
    <col min="5" max="5" width="26.85546875" bestFit="1" customWidth="1"/>
    <col min="6" max="6" width="25.7109375" bestFit="1" customWidth="1"/>
    <col min="7" max="7" width="22.140625" bestFit="1" customWidth="1"/>
    <col min="8" max="8" width="17.85546875" bestFit="1" customWidth="1"/>
    <col min="9" max="10" width="5" customWidth="1"/>
    <col min="11" max="11" width="7.28515625" customWidth="1"/>
    <col min="12" max="12" width="11.140625" bestFit="1" customWidth="1"/>
  </cols>
  <sheetData>
    <row r="2" spans="1:8" ht="15.75">
      <c r="A2" s="37" t="s">
        <v>685</v>
      </c>
    </row>
    <row r="4" spans="1:8">
      <c r="B4" s="97" t="s">
        <v>628</v>
      </c>
    </row>
    <row r="5" spans="1:8" ht="30" customHeight="1">
      <c r="A5" s="97" t="s">
        <v>638</v>
      </c>
      <c r="B5" t="s">
        <v>678</v>
      </c>
      <c r="C5" t="s">
        <v>679</v>
      </c>
      <c r="D5" t="s">
        <v>680</v>
      </c>
      <c r="E5" t="s">
        <v>681</v>
      </c>
      <c r="F5" t="s">
        <v>682</v>
      </c>
      <c r="G5" t="s">
        <v>683</v>
      </c>
      <c r="H5" t="s">
        <v>684</v>
      </c>
    </row>
    <row r="6" spans="1:8">
      <c r="A6" s="98" t="s">
        <v>9</v>
      </c>
      <c r="B6" s="102"/>
      <c r="C6" s="102"/>
      <c r="D6" s="103"/>
      <c r="E6" s="103"/>
      <c r="F6" s="102"/>
      <c r="G6" s="102"/>
      <c r="H6" s="102"/>
    </row>
    <row r="7" spans="1:8">
      <c r="A7" s="100" t="s">
        <v>266</v>
      </c>
      <c r="B7" s="102"/>
      <c r="C7" s="102"/>
      <c r="D7" s="103"/>
      <c r="E7" s="103"/>
      <c r="F7" s="102"/>
      <c r="G7" s="102"/>
      <c r="H7" s="102"/>
    </row>
    <row r="8" spans="1:8">
      <c r="A8" s="101">
        <v>42786</v>
      </c>
      <c r="B8" s="102">
        <v>2000</v>
      </c>
      <c r="C8" s="102">
        <v>3400</v>
      </c>
      <c r="D8" s="103">
        <v>1</v>
      </c>
      <c r="E8" s="103">
        <v>1</v>
      </c>
      <c r="F8" s="102">
        <v>5400</v>
      </c>
      <c r="G8" s="102">
        <v>0</v>
      </c>
      <c r="H8" s="102">
        <v>5400</v>
      </c>
    </row>
    <row r="9" spans="1:8">
      <c r="A9" s="101">
        <v>42760</v>
      </c>
      <c r="B9" s="102">
        <v>1500</v>
      </c>
      <c r="C9" s="102">
        <v>1800</v>
      </c>
      <c r="D9" s="103">
        <v>1</v>
      </c>
      <c r="E9" s="103">
        <v>1</v>
      </c>
      <c r="F9" s="102">
        <v>3300</v>
      </c>
      <c r="G9" s="102">
        <v>0</v>
      </c>
      <c r="H9" s="102">
        <v>3300</v>
      </c>
    </row>
    <row r="10" spans="1:8">
      <c r="A10" s="100" t="s">
        <v>662</v>
      </c>
      <c r="B10" s="102">
        <v>3500</v>
      </c>
      <c r="C10" s="102">
        <v>5200</v>
      </c>
      <c r="D10" s="103">
        <v>2</v>
      </c>
      <c r="E10" s="103">
        <v>2</v>
      </c>
      <c r="F10" s="102">
        <v>8700</v>
      </c>
      <c r="G10" s="102">
        <v>0</v>
      </c>
      <c r="H10" s="102">
        <v>8700</v>
      </c>
    </row>
    <row r="11" spans="1:8">
      <c r="A11" s="100" t="s">
        <v>259</v>
      </c>
      <c r="B11" s="102"/>
      <c r="C11" s="102"/>
      <c r="D11" s="103"/>
      <c r="E11" s="103"/>
      <c r="F11" s="102"/>
      <c r="G11" s="102"/>
      <c r="H11" s="102"/>
    </row>
    <row r="12" spans="1:8">
      <c r="A12" s="101">
        <v>42794</v>
      </c>
      <c r="B12" s="102">
        <v>1500</v>
      </c>
      <c r="C12" s="102">
        <v>3600</v>
      </c>
      <c r="D12" s="103">
        <v>1</v>
      </c>
      <c r="E12" s="103">
        <v>1</v>
      </c>
      <c r="F12" s="102">
        <v>5100</v>
      </c>
      <c r="G12" s="102">
        <v>0</v>
      </c>
      <c r="H12" s="102">
        <v>5100</v>
      </c>
    </row>
    <row r="13" spans="1:8">
      <c r="A13" s="100" t="s">
        <v>674</v>
      </c>
      <c r="B13" s="102">
        <v>1500</v>
      </c>
      <c r="C13" s="102">
        <v>3600</v>
      </c>
      <c r="D13" s="103">
        <v>1</v>
      </c>
      <c r="E13" s="103">
        <v>1</v>
      </c>
      <c r="F13" s="102">
        <v>5100</v>
      </c>
      <c r="G13" s="102">
        <v>0</v>
      </c>
      <c r="H13" s="102">
        <v>5100</v>
      </c>
    </row>
    <row r="14" spans="1:8">
      <c r="A14" s="100" t="s">
        <v>50</v>
      </c>
      <c r="B14" s="102"/>
      <c r="C14" s="102"/>
      <c r="D14" s="103"/>
      <c r="E14" s="103"/>
      <c r="F14" s="102"/>
      <c r="G14" s="102"/>
      <c r="H14" s="102"/>
    </row>
    <row r="15" spans="1:8">
      <c r="A15" s="101">
        <v>42751</v>
      </c>
      <c r="B15" s="102">
        <v>1500</v>
      </c>
      <c r="C15" s="102">
        <v>3600</v>
      </c>
      <c r="D15" s="103">
        <v>1</v>
      </c>
      <c r="E15" s="103">
        <v>1</v>
      </c>
      <c r="F15" s="102">
        <v>5100</v>
      </c>
      <c r="G15" s="102">
        <v>0</v>
      </c>
      <c r="H15" s="102">
        <v>5100</v>
      </c>
    </row>
    <row r="16" spans="1:8">
      <c r="A16" s="100" t="s">
        <v>658</v>
      </c>
      <c r="B16" s="102">
        <v>1500</v>
      </c>
      <c r="C16" s="102">
        <v>3600</v>
      </c>
      <c r="D16" s="103">
        <v>1</v>
      </c>
      <c r="E16" s="103">
        <v>1</v>
      </c>
      <c r="F16" s="102">
        <v>5100</v>
      </c>
      <c r="G16" s="102">
        <v>0</v>
      </c>
      <c r="H16" s="102">
        <v>5100</v>
      </c>
    </row>
    <row r="17" spans="1:8">
      <c r="A17" s="100" t="s">
        <v>265</v>
      </c>
      <c r="B17" s="102"/>
      <c r="C17" s="102"/>
      <c r="D17" s="103"/>
      <c r="E17" s="103"/>
      <c r="F17" s="102"/>
      <c r="G17" s="102"/>
      <c r="H17" s="102"/>
    </row>
    <row r="18" spans="1:8">
      <c r="A18" s="101">
        <v>42804</v>
      </c>
      <c r="B18" s="102">
        <v>1500</v>
      </c>
      <c r="C18" s="102">
        <v>1800</v>
      </c>
      <c r="D18" s="103">
        <v>1</v>
      </c>
      <c r="E18" s="103">
        <v>1</v>
      </c>
      <c r="F18" s="102">
        <v>3300</v>
      </c>
      <c r="G18" s="102">
        <v>0</v>
      </c>
      <c r="H18" s="102">
        <v>3300</v>
      </c>
    </row>
    <row r="19" spans="1:8">
      <c r="A19" s="100" t="s">
        <v>665</v>
      </c>
      <c r="B19" s="102">
        <v>1500</v>
      </c>
      <c r="C19" s="102">
        <v>1800</v>
      </c>
      <c r="D19" s="103">
        <v>1</v>
      </c>
      <c r="E19" s="103">
        <v>1</v>
      </c>
      <c r="F19" s="102">
        <v>3300</v>
      </c>
      <c r="G19" s="102">
        <v>0</v>
      </c>
      <c r="H19" s="102">
        <v>3300</v>
      </c>
    </row>
    <row r="20" spans="1:8">
      <c r="A20" s="100" t="s">
        <v>264</v>
      </c>
      <c r="B20" s="102"/>
      <c r="C20" s="102"/>
      <c r="D20" s="103"/>
      <c r="E20" s="103"/>
      <c r="F20" s="102"/>
      <c r="G20" s="102"/>
      <c r="H20" s="102"/>
    </row>
    <row r="21" spans="1:8">
      <c r="A21" s="101">
        <v>42779</v>
      </c>
      <c r="B21" s="102">
        <v>2500</v>
      </c>
      <c r="C21" s="102">
        <v>600</v>
      </c>
      <c r="D21" s="103">
        <v>1</v>
      </c>
      <c r="E21" s="103">
        <v>1</v>
      </c>
      <c r="F21" s="102">
        <v>3100</v>
      </c>
      <c r="G21" s="102">
        <v>0</v>
      </c>
      <c r="H21" s="102">
        <v>3100</v>
      </c>
    </row>
    <row r="22" spans="1:8">
      <c r="A22" s="100" t="s">
        <v>661</v>
      </c>
      <c r="B22" s="102">
        <v>2500</v>
      </c>
      <c r="C22" s="102">
        <v>600</v>
      </c>
      <c r="D22" s="103">
        <v>1</v>
      </c>
      <c r="E22" s="103">
        <v>1</v>
      </c>
      <c r="F22" s="102">
        <v>3100</v>
      </c>
      <c r="G22" s="102">
        <v>0</v>
      </c>
      <c r="H22" s="102">
        <v>3100</v>
      </c>
    </row>
    <row r="23" spans="1:8">
      <c r="A23" s="100" t="s">
        <v>40</v>
      </c>
      <c r="B23" s="102"/>
      <c r="C23" s="102"/>
      <c r="D23" s="103"/>
      <c r="E23" s="103"/>
      <c r="F23" s="102"/>
      <c r="G23" s="102"/>
      <c r="H23" s="102"/>
    </row>
    <row r="24" spans="1:8">
      <c r="A24" s="101">
        <v>42772</v>
      </c>
      <c r="B24" s="102">
        <v>1000</v>
      </c>
      <c r="C24" s="102">
        <v>1800</v>
      </c>
      <c r="D24" s="103">
        <v>1</v>
      </c>
      <c r="E24" s="103">
        <v>1</v>
      </c>
      <c r="F24" s="102">
        <v>2800</v>
      </c>
      <c r="G24" s="102">
        <v>0</v>
      </c>
      <c r="H24" s="102">
        <v>2800</v>
      </c>
    </row>
    <row r="25" spans="1:8">
      <c r="A25" s="100" t="s">
        <v>664</v>
      </c>
      <c r="B25" s="102">
        <v>1000</v>
      </c>
      <c r="C25" s="102">
        <v>1800</v>
      </c>
      <c r="D25" s="103">
        <v>1</v>
      </c>
      <c r="E25" s="103">
        <v>1</v>
      </c>
      <c r="F25" s="102">
        <v>2800</v>
      </c>
      <c r="G25" s="102">
        <v>0</v>
      </c>
      <c r="H25" s="102">
        <v>2800</v>
      </c>
    </row>
    <row r="26" spans="1:8">
      <c r="A26" s="100" t="s">
        <v>42</v>
      </c>
      <c r="B26" s="102"/>
      <c r="C26" s="102"/>
      <c r="D26" s="103"/>
      <c r="E26" s="103"/>
      <c r="F26" s="102"/>
      <c r="G26" s="102"/>
      <c r="H26" s="102"/>
    </row>
    <row r="27" spans="1:8">
      <c r="A27" s="101">
        <v>42744</v>
      </c>
      <c r="B27" s="102">
        <v>1500</v>
      </c>
      <c r="C27" s="102">
        <v>600</v>
      </c>
      <c r="D27" s="103">
        <v>1</v>
      </c>
      <c r="E27" s="103">
        <v>1</v>
      </c>
      <c r="F27" s="102">
        <v>2100</v>
      </c>
      <c r="G27" s="102">
        <v>0</v>
      </c>
      <c r="H27" s="102">
        <v>2100</v>
      </c>
    </row>
    <row r="28" spans="1:8">
      <c r="A28" s="100" t="s">
        <v>659</v>
      </c>
      <c r="B28" s="102">
        <v>1500</v>
      </c>
      <c r="C28" s="102">
        <v>600</v>
      </c>
      <c r="D28" s="103">
        <v>1</v>
      </c>
      <c r="E28" s="103">
        <v>1</v>
      </c>
      <c r="F28" s="102">
        <v>2100</v>
      </c>
      <c r="G28" s="102">
        <v>0</v>
      </c>
      <c r="H28" s="102">
        <v>2100</v>
      </c>
    </row>
    <row r="29" spans="1:8">
      <c r="A29" s="100" t="s">
        <v>44</v>
      </c>
      <c r="B29" s="102"/>
      <c r="C29" s="102"/>
      <c r="D29" s="103"/>
      <c r="E29" s="103"/>
      <c r="F29" s="102"/>
      <c r="G29" s="102"/>
      <c r="H29" s="102"/>
    </row>
    <row r="30" spans="1:8">
      <c r="A30" s="101">
        <v>42738</v>
      </c>
      <c r="B30" s="102">
        <v>500</v>
      </c>
      <c r="C30" s="102">
        <v>0</v>
      </c>
      <c r="D30" s="103">
        <v>1</v>
      </c>
      <c r="E30" s="103">
        <v>1</v>
      </c>
      <c r="F30" s="102">
        <v>500</v>
      </c>
      <c r="G30" s="102">
        <v>0</v>
      </c>
      <c r="H30" s="102">
        <v>500</v>
      </c>
    </row>
    <row r="31" spans="1:8">
      <c r="A31" s="100" t="s">
        <v>660</v>
      </c>
      <c r="B31" s="102">
        <v>500</v>
      </c>
      <c r="C31" s="102">
        <v>0</v>
      </c>
      <c r="D31" s="103">
        <v>1</v>
      </c>
      <c r="E31" s="103">
        <v>1</v>
      </c>
      <c r="F31" s="102">
        <v>500</v>
      </c>
      <c r="G31" s="102">
        <v>0</v>
      </c>
      <c r="H31" s="102">
        <v>500</v>
      </c>
    </row>
    <row r="32" spans="1:8">
      <c r="A32" s="98" t="s">
        <v>686</v>
      </c>
      <c r="B32" s="102">
        <v>13500</v>
      </c>
      <c r="C32" s="102">
        <v>17200</v>
      </c>
      <c r="D32" s="103">
        <v>9</v>
      </c>
      <c r="E32" s="103">
        <v>9</v>
      </c>
      <c r="F32" s="102">
        <v>30700</v>
      </c>
      <c r="G32" s="102">
        <v>0</v>
      </c>
      <c r="H32" s="102">
        <v>30700</v>
      </c>
    </row>
    <row r="33" spans="1:8">
      <c r="A33" s="98" t="s">
        <v>5</v>
      </c>
      <c r="B33" s="102"/>
      <c r="C33" s="102"/>
      <c r="D33" s="103"/>
      <c r="E33" s="103"/>
      <c r="F33" s="102"/>
      <c r="G33" s="102"/>
      <c r="H33" s="102"/>
    </row>
    <row r="34" spans="1:8">
      <c r="A34" s="100" t="s">
        <v>39</v>
      </c>
      <c r="B34" s="102"/>
      <c r="C34" s="102"/>
      <c r="D34" s="103"/>
      <c r="E34" s="103"/>
      <c r="F34" s="102"/>
      <c r="G34" s="102"/>
      <c r="H34" s="102"/>
    </row>
    <row r="35" spans="1:8">
      <c r="A35" s="101">
        <v>42751</v>
      </c>
      <c r="B35" s="102">
        <v>1000</v>
      </c>
      <c r="C35" s="102">
        <v>4000</v>
      </c>
      <c r="D35" s="103">
        <v>1</v>
      </c>
      <c r="E35" s="103">
        <v>1</v>
      </c>
      <c r="F35" s="102">
        <v>5000</v>
      </c>
      <c r="G35" s="102">
        <v>200</v>
      </c>
      <c r="H35" s="102">
        <v>5200</v>
      </c>
    </row>
    <row r="36" spans="1:8">
      <c r="A36" s="100" t="s">
        <v>663</v>
      </c>
      <c r="B36" s="102">
        <v>1000</v>
      </c>
      <c r="C36" s="102">
        <v>4000</v>
      </c>
      <c r="D36" s="103">
        <v>1</v>
      </c>
      <c r="E36" s="103">
        <v>1</v>
      </c>
      <c r="F36" s="102">
        <v>5000</v>
      </c>
      <c r="G36" s="102">
        <v>200</v>
      </c>
      <c r="H36" s="102">
        <v>5200</v>
      </c>
    </row>
    <row r="37" spans="1:8">
      <c r="A37" s="100" t="s">
        <v>260</v>
      </c>
      <c r="B37" s="102"/>
      <c r="C37" s="102"/>
      <c r="D37" s="103"/>
      <c r="E37" s="103"/>
      <c r="F37" s="102"/>
      <c r="G37" s="102"/>
      <c r="H37" s="102"/>
    </row>
    <row r="38" spans="1:8">
      <c r="A38" s="101">
        <v>42794</v>
      </c>
      <c r="B38" s="102">
        <v>1500</v>
      </c>
      <c r="C38" s="102">
        <v>3600</v>
      </c>
      <c r="D38" s="103">
        <v>1</v>
      </c>
      <c r="E38" s="103">
        <v>1</v>
      </c>
      <c r="F38" s="102">
        <v>5100</v>
      </c>
      <c r="G38" s="102">
        <v>0</v>
      </c>
      <c r="H38" s="102">
        <v>5100</v>
      </c>
    </row>
    <row r="39" spans="1:8">
      <c r="A39" s="100" t="s">
        <v>675</v>
      </c>
      <c r="B39" s="102">
        <v>1500</v>
      </c>
      <c r="C39" s="102">
        <v>3600</v>
      </c>
      <c r="D39" s="103">
        <v>1</v>
      </c>
      <c r="E39" s="103">
        <v>1</v>
      </c>
      <c r="F39" s="102">
        <v>5100</v>
      </c>
      <c r="G39" s="102">
        <v>0</v>
      </c>
      <c r="H39" s="102">
        <v>5100</v>
      </c>
    </row>
    <row r="40" spans="1:8">
      <c r="A40" s="100" t="s">
        <v>248</v>
      </c>
      <c r="B40" s="102"/>
      <c r="C40" s="102"/>
      <c r="D40" s="103"/>
      <c r="E40" s="103"/>
      <c r="F40" s="102"/>
      <c r="G40" s="102"/>
      <c r="H40" s="102"/>
    </row>
    <row r="41" spans="1:8">
      <c r="A41" s="101">
        <v>42786</v>
      </c>
      <c r="B41" s="102">
        <v>1500</v>
      </c>
      <c r="C41" s="102">
        <v>3550</v>
      </c>
      <c r="D41" s="103">
        <v>1</v>
      </c>
      <c r="E41" s="103">
        <v>1</v>
      </c>
      <c r="F41" s="102">
        <v>5050</v>
      </c>
      <c r="G41" s="102">
        <v>0</v>
      </c>
      <c r="H41" s="102">
        <v>5050</v>
      </c>
    </row>
    <row r="42" spans="1:8">
      <c r="A42" s="100" t="s">
        <v>669</v>
      </c>
      <c r="B42" s="102">
        <v>1500</v>
      </c>
      <c r="C42" s="102">
        <v>3550</v>
      </c>
      <c r="D42" s="103">
        <v>1</v>
      </c>
      <c r="E42" s="103">
        <v>1</v>
      </c>
      <c r="F42" s="102">
        <v>5050</v>
      </c>
      <c r="G42" s="102">
        <v>0</v>
      </c>
      <c r="H42" s="102">
        <v>5050</v>
      </c>
    </row>
    <row r="43" spans="1:8">
      <c r="A43" s="100" t="s">
        <v>266</v>
      </c>
      <c r="B43" s="102"/>
      <c r="C43" s="102"/>
      <c r="D43" s="103"/>
      <c r="E43" s="103"/>
      <c r="F43" s="102"/>
      <c r="G43" s="102"/>
      <c r="H43" s="102"/>
    </row>
    <row r="44" spans="1:8">
      <c r="A44" s="101">
        <v>42747</v>
      </c>
      <c r="B44" s="102">
        <v>1000</v>
      </c>
      <c r="C44" s="102">
        <v>0</v>
      </c>
      <c r="D44" s="103">
        <v>1</v>
      </c>
      <c r="E44" s="103">
        <v>1</v>
      </c>
      <c r="F44" s="102">
        <v>1000</v>
      </c>
      <c r="G44" s="102">
        <v>0</v>
      </c>
      <c r="H44" s="102">
        <v>1000</v>
      </c>
    </row>
    <row r="45" spans="1:8">
      <c r="A45" s="101">
        <v>42773</v>
      </c>
      <c r="B45" s="102">
        <v>1000</v>
      </c>
      <c r="C45" s="102">
        <v>3000</v>
      </c>
      <c r="D45" s="103">
        <v>1</v>
      </c>
      <c r="E45" s="103">
        <v>1</v>
      </c>
      <c r="F45" s="102">
        <v>4000</v>
      </c>
      <c r="G45" s="102">
        <v>0</v>
      </c>
      <c r="H45" s="102">
        <v>4000</v>
      </c>
    </row>
    <row r="46" spans="1:8">
      <c r="A46" s="100" t="s">
        <v>662</v>
      </c>
      <c r="B46" s="102">
        <v>2000</v>
      </c>
      <c r="C46" s="102">
        <v>3000</v>
      </c>
      <c r="D46" s="103">
        <v>2</v>
      </c>
      <c r="E46" s="103">
        <v>2</v>
      </c>
      <c r="F46" s="102">
        <v>5000</v>
      </c>
      <c r="G46" s="102">
        <v>0</v>
      </c>
      <c r="H46" s="102">
        <v>5000</v>
      </c>
    </row>
    <row r="47" spans="1:8">
      <c r="A47" s="100" t="s">
        <v>38</v>
      </c>
      <c r="B47" s="102"/>
      <c r="C47" s="102"/>
      <c r="D47" s="103"/>
      <c r="E47" s="103"/>
      <c r="F47" s="102"/>
      <c r="G47" s="102"/>
      <c r="H47" s="102"/>
    </row>
    <row r="48" spans="1:8">
      <c r="A48" s="101">
        <v>42773</v>
      </c>
      <c r="B48" s="102">
        <v>1500</v>
      </c>
      <c r="C48" s="102">
        <v>2400</v>
      </c>
      <c r="D48" s="103">
        <v>1</v>
      </c>
      <c r="E48" s="103">
        <v>1</v>
      </c>
      <c r="F48" s="102">
        <v>3900</v>
      </c>
      <c r="G48" s="102">
        <v>0</v>
      </c>
      <c r="H48" s="102">
        <v>3900</v>
      </c>
    </row>
    <row r="49" spans="1:8">
      <c r="A49" s="100" t="s">
        <v>657</v>
      </c>
      <c r="B49" s="102">
        <v>1500</v>
      </c>
      <c r="C49" s="102">
        <v>2400</v>
      </c>
      <c r="D49" s="103">
        <v>1</v>
      </c>
      <c r="E49" s="103">
        <v>1</v>
      </c>
      <c r="F49" s="102">
        <v>3900</v>
      </c>
      <c r="G49" s="102">
        <v>0</v>
      </c>
      <c r="H49" s="102">
        <v>3900</v>
      </c>
    </row>
    <row r="50" spans="1:8">
      <c r="A50" s="100" t="s">
        <v>42</v>
      </c>
      <c r="B50" s="102"/>
      <c r="C50" s="102"/>
      <c r="D50" s="103"/>
      <c r="E50" s="103"/>
      <c r="F50" s="102"/>
      <c r="G50" s="102"/>
      <c r="H50" s="102"/>
    </row>
    <row r="51" spans="1:8">
      <c r="A51" s="101">
        <v>42760</v>
      </c>
      <c r="B51" s="102">
        <v>1000</v>
      </c>
      <c r="C51" s="102">
        <v>2400</v>
      </c>
      <c r="D51" s="103">
        <v>1</v>
      </c>
      <c r="E51" s="103">
        <v>1</v>
      </c>
      <c r="F51" s="102">
        <v>3400</v>
      </c>
      <c r="G51" s="102">
        <v>0</v>
      </c>
      <c r="H51" s="102">
        <v>3400</v>
      </c>
    </row>
    <row r="52" spans="1:8">
      <c r="A52" s="100" t="s">
        <v>659</v>
      </c>
      <c r="B52" s="102">
        <v>1000</v>
      </c>
      <c r="C52" s="102">
        <v>2400</v>
      </c>
      <c r="D52" s="103">
        <v>1</v>
      </c>
      <c r="E52" s="103">
        <v>1</v>
      </c>
      <c r="F52" s="102">
        <v>3400</v>
      </c>
      <c r="G52" s="102">
        <v>0</v>
      </c>
      <c r="H52" s="102">
        <v>3400</v>
      </c>
    </row>
    <row r="53" spans="1:8">
      <c r="A53" s="100" t="s">
        <v>29</v>
      </c>
      <c r="B53" s="102"/>
      <c r="C53" s="102"/>
      <c r="D53" s="103"/>
      <c r="E53" s="103"/>
      <c r="F53" s="102"/>
      <c r="G53" s="102"/>
      <c r="H53" s="102"/>
    </row>
    <row r="54" spans="1:8">
      <c r="A54" s="101">
        <v>42779</v>
      </c>
      <c r="B54" s="102">
        <v>2500</v>
      </c>
      <c r="C54" s="102">
        <v>600</v>
      </c>
      <c r="D54" s="103">
        <v>1</v>
      </c>
      <c r="E54" s="103">
        <v>1</v>
      </c>
      <c r="F54" s="102">
        <v>3100</v>
      </c>
      <c r="G54" s="102">
        <v>0</v>
      </c>
      <c r="H54" s="102">
        <v>3100</v>
      </c>
    </row>
    <row r="55" spans="1:8">
      <c r="A55" s="100" t="s">
        <v>667</v>
      </c>
      <c r="B55" s="102">
        <v>2500</v>
      </c>
      <c r="C55" s="102">
        <v>600</v>
      </c>
      <c r="D55" s="103">
        <v>1</v>
      </c>
      <c r="E55" s="103">
        <v>1</v>
      </c>
      <c r="F55" s="102">
        <v>3100</v>
      </c>
      <c r="G55" s="102">
        <v>0</v>
      </c>
      <c r="H55" s="102">
        <v>3100</v>
      </c>
    </row>
    <row r="56" spans="1:8">
      <c r="A56" s="100" t="s">
        <v>26</v>
      </c>
      <c r="B56" s="102"/>
      <c r="C56" s="102"/>
      <c r="D56" s="103"/>
      <c r="E56" s="103"/>
      <c r="F56" s="102"/>
      <c r="G56" s="102"/>
      <c r="H56" s="102"/>
    </row>
    <row r="57" spans="1:8">
      <c r="A57" s="101">
        <v>42779</v>
      </c>
      <c r="B57" s="102">
        <v>2000</v>
      </c>
      <c r="C57" s="102">
        <v>600</v>
      </c>
      <c r="D57" s="103">
        <v>1</v>
      </c>
      <c r="E57" s="103">
        <v>1</v>
      </c>
      <c r="F57" s="102">
        <v>2600</v>
      </c>
      <c r="G57" s="102">
        <v>0</v>
      </c>
      <c r="H57" s="102">
        <v>2600</v>
      </c>
    </row>
    <row r="58" spans="1:8">
      <c r="A58" s="100" t="s">
        <v>656</v>
      </c>
      <c r="B58" s="102">
        <v>2000</v>
      </c>
      <c r="C58" s="102">
        <v>600</v>
      </c>
      <c r="D58" s="103">
        <v>1</v>
      </c>
      <c r="E58" s="103">
        <v>1</v>
      </c>
      <c r="F58" s="102">
        <v>2600</v>
      </c>
      <c r="G58" s="102">
        <v>0</v>
      </c>
      <c r="H58" s="102">
        <v>2600</v>
      </c>
    </row>
    <row r="59" spans="1:8">
      <c r="A59" s="100" t="s">
        <v>50</v>
      </c>
      <c r="B59" s="102"/>
      <c r="C59" s="102"/>
      <c r="D59" s="103"/>
      <c r="E59" s="103"/>
      <c r="F59" s="102"/>
      <c r="G59" s="102"/>
      <c r="H59" s="102"/>
    </row>
    <row r="60" spans="1:8">
      <c r="A60" s="101">
        <v>42738</v>
      </c>
      <c r="B60" s="102">
        <v>500</v>
      </c>
      <c r="C60" s="102">
        <v>1800</v>
      </c>
      <c r="D60" s="103">
        <v>1</v>
      </c>
      <c r="E60" s="103">
        <v>1</v>
      </c>
      <c r="F60" s="102">
        <v>2300</v>
      </c>
      <c r="G60" s="102">
        <v>100</v>
      </c>
      <c r="H60" s="102">
        <v>2400</v>
      </c>
    </row>
    <row r="61" spans="1:8">
      <c r="A61" s="100" t="s">
        <v>658</v>
      </c>
      <c r="B61" s="102">
        <v>500</v>
      </c>
      <c r="C61" s="102">
        <v>1800</v>
      </c>
      <c r="D61" s="103">
        <v>1</v>
      </c>
      <c r="E61" s="103">
        <v>1</v>
      </c>
      <c r="F61" s="102">
        <v>2300</v>
      </c>
      <c r="G61" s="102">
        <v>100</v>
      </c>
      <c r="H61" s="102">
        <v>2400</v>
      </c>
    </row>
    <row r="62" spans="1:8">
      <c r="A62" s="100" t="s">
        <v>44</v>
      </c>
      <c r="B62" s="102"/>
      <c r="C62" s="102"/>
      <c r="D62" s="103"/>
      <c r="E62" s="103"/>
      <c r="F62" s="102"/>
      <c r="G62" s="102"/>
      <c r="H62" s="102"/>
    </row>
    <row r="63" spans="1:8">
      <c r="A63" s="101">
        <v>42744</v>
      </c>
      <c r="B63" s="102">
        <v>1500</v>
      </c>
      <c r="C63" s="102">
        <v>600</v>
      </c>
      <c r="D63" s="103">
        <v>1</v>
      </c>
      <c r="E63" s="103">
        <v>1</v>
      </c>
      <c r="F63" s="102">
        <v>2100</v>
      </c>
      <c r="G63" s="102">
        <v>100</v>
      </c>
      <c r="H63" s="102">
        <v>2200</v>
      </c>
    </row>
    <row r="64" spans="1:8">
      <c r="A64" s="100" t="s">
        <v>660</v>
      </c>
      <c r="B64" s="102">
        <v>1500</v>
      </c>
      <c r="C64" s="102">
        <v>600</v>
      </c>
      <c r="D64" s="103">
        <v>1</v>
      </c>
      <c r="E64" s="103">
        <v>1</v>
      </c>
      <c r="F64" s="102">
        <v>2100</v>
      </c>
      <c r="G64" s="102">
        <v>100</v>
      </c>
      <c r="H64" s="102">
        <v>2200</v>
      </c>
    </row>
    <row r="65" spans="1:8">
      <c r="A65" s="100" t="s">
        <v>25</v>
      </c>
      <c r="B65" s="102"/>
      <c r="C65" s="102"/>
      <c r="D65" s="103"/>
      <c r="E65" s="103"/>
      <c r="F65" s="102"/>
      <c r="G65" s="102"/>
      <c r="H65" s="102"/>
    </row>
    <row r="66" spans="1:8">
      <c r="A66" s="101">
        <v>42760</v>
      </c>
      <c r="B66" s="102">
        <v>1200</v>
      </c>
      <c r="C66" s="102">
        <v>0</v>
      </c>
      <c r="D66" s="103">
        <v>1</v>
      </c>
      <c r="E66" s="103">
        <v>1</v>
      </c>
      <c r="F66" s="102">
        <v>1200</v>
      </c>
      <c r="G66" s="102">
        <v>0</v>
      </c>
      <c r="H66" s="102">
        <v>1200</v>
      </c>
    </row>
    <row r="67" spans="1:8">
      <c r="A67" s="100" t="s">
        <v>654</v>
      </c>
      <c r="B67" s="102">
        <v>1200</v>
      </c>
      <c r="C67" s="102">
        <v>0</v>
      </c>
      <c r="D67" s="103">
        <v>1</v>
      </c>
      <c r="E67" s="103">
        <v>1</v>
      </c>
      <c r="F67" s="102">
        <v>1200</v>
      </c>
      <c r="G67" s="102">
        <v>0</v>
      </c>
      <c r="H67" s="102">
        <v>1200</v>
      </c>
    </row>
    <row r="68" spans="1:8">
      <c r="A68" s="98" t="s">
        <v>687</v>
      </c>
      <c r="B68" s="102">
        <v>16200</v>
      </c>
      <c r="C68" s="102">
        <v>22550</v>
      </c>
      <c r="D68" s="103">
        <v>12</v>
      </c>
      <c r="E68" s="103">
        <v>12</v>
      </c>
      <c r="F68" s="102">
        <v>38750</v>
      </c>
      <c r="G68" s="102">
        <v>400</v>
      </c>
      <c r="H68" s="102">
        <v>39150</v>
      </c>
    </row>
    <row r="69" spans="1:8">
      <c r="A69" s="98" t="s">
        <v>6</v>
      </c>
      <c r="B69" s="102"/>
      <c r="C69" s="102"/>
      <c r="D69" s="103"/>
      <c r="E69" s="103"/>
      <c r="F69" s="102"/>
      <c r="G69" s="102"/>
      <c r="H69" s="102"/>
    </row>
    <row r="70" spans="1:8">
      <c r="A70" s="100" t="s">
        <v>250</v>
      </c>
      <c r="B70" s="102"/>
      <c r="C70" s="102"/>
      <c r="D70" s="103"/>
      <c r="E70" s="103"/>
      <c r="F70" s="102"/>
      <c r="G70" s="102"/>
      <c r="H70" s="102"/>
    </row>
    <row r="71" spans="1:8">
      <c r="A71" s="101">
        <v>42786</v>
      </c>
      <c r="B71" s="102">
        <v>1500</v>
      </c>
      <c r="C71" s="102">
        <v>3000</v>
      </c>
      <c r="D71" s="103">
        <v>1</v>
      </c>
      <c r="E71" s="103">
        <v>1</v>
      </c>
      <c r="F71" s="102">
        <v>4500</v>
      </c>
      <c r="G71" s="102">
        <v>0</v>
      </c>
      <c r="H71" s="102">
        <v>4500</v>
      </c>
    </row>
    <row r="72" spans="1:8">
      <c r="A72" s="101">
        <v>42794</v>
      </c>
      <c r="B72" s="102">
        <v>1500</v>
      </c>
      <c r="C72" s="102">
        <v>1800</v>
      </c>
      <c r="D72" s="103">
        <v>1</v>
      </c>
      <c r="E72" s="103">
        <v>1</v>
      </c>
      <c r="F72" s="102">
        <v>3300</v>
      </c>
      <c r="G72" s="102">
        <v>0</v>
      </c>
      <c r="H72" s="102">
        <v>3300</v>
      </c>
    </row>
    <row r="73" spans="1:8">
      <c r="A73" s="100" t="s">
        <v>671</v>
      </c>
      <c r="B73" s="102">
        <v>3000</v>
      </c>
      <c r="C73" s="102">
        <v>4800</v>
      </c>
      <c r="D73" s="103">
        <v>2</v>
      </c>
      <c r="E73" s="103">
        <v>2</v>
      </c>
      <c r="F73" s="102">
        <v>7800</v>
      </c>
      <c r="G73" s="102">
        <v>0</v>
      </c>
      <c r="H73" s="102">
        <v>7800</v>
      </c>
    </row>
    <row r="74" spans="1:8">
      <c r="A74" s="100" t="s">
        <v>261</v>
      </c>
      <c r="B74" s="102"/>
      <c r="C74" s="102"/>
      <c r="D74" s="103"/>
      <c r="E74" s="103"/>
      <c r="F74" s="102"/>
      <c r="G74" s="102"/>
      <c r="H74" s="102"/>
    </row>
    <row r="75" spans="1:8">
      <c r="A75" s="101">
        <v>42794</v>
      </c>
      <c r="B75" s="102">
        <v>1500</v>
      </c>
      <c r="C75" s="102">
        <v>3600</v>
      </c>
      <c r="D75" s="103">
        <v>1</v>
      </c>
      <c r="E75" s="103">
        <v>1</v>
      </c>
      <c r="F75" s="102">
        <v>5100</v>
      </c>
      <c r="G75" s="102">
        <v>0</v>
      </c>
      <c r="H75" s="102">
        <v>5100</v>
      </c>
    </row>
    <row r="76" spans="1:8">
      <c r="A76" s="100" t="s">
        <v>676</v>
      </c>
      <c r="B76" s="102">
        <v>1500</v>
      </c>
      <c r="C76" s="102">
        <v>3600</v>
      </c>
      <c r="D76" s="103">
        <v>1</v>
      </c>
      <c r="E76" s="103">
        <v>1</v>
      </c>
      <c r="F76" s="102">
        <v>5100</v>
      </c>
      <c r="G76" s="102">
        <v>0</v>
      </c>
      <c r="H76" s="102">
        <v>5100</v>
      </c>
    </row>
    <row r="77" spans="1:8">
      <c r="A77" s="100" t="s">
        <v>40</v>
      </c>
      <c r="B77" s="102"/>
      <c r="C77" s="102"/>
      <c r="D77" s="103"/>
      <c r="E77" s="103"/>
      <c r="F77" s="102"/>
      <c r="G77" s="102"/>
      <c r="H77" s="102"/>
    </row>
    <row r="78" spans="1:8">
      <c r="A78" s="101">
        <v>42779</v>
      </c>
      <c r="B78" s="102">
        <v>2000</v>
      </c>
      <c r="C78" s="102">
        <v>2400</v>
      </c>
      <c r="D78" s="103">
        <v>1</v>
      </c>
      <c r="E78" s="103">
        <v>1</v>
      </c>
      <c r="F78" s="102">
        <v>4400</v>
      </c>
      <c r="G78" s="102">
        <v>200</v>
      </c>
      <c r="H78" s="102">
        <v>4600</v>
      </c>
    </row>
    <row r="79" spans="1:8">
      <c r="A79" s="100" t="s">
        <v>664</v>
      </c>
      <c r="B79" s="102">
        <v>2000</v>
      </c>
      <c r="C79" s="102">
        <v>2400</v>
      </c>
      <c r="D79" s="103">
        <v>1</v>
      </c>
      <c r="E79" s="103">
        <v>1</v>
      </c>
      <c r="F79" s="102">
        <v>4400</v>
      </c>
      <c r="G79" s="102">
        <v>200</v>
      </c>
      <c r="H79" s="102">
        <v>4600</v>
      </c>
    </row>
    <row r="80" spans="1:8">
      <c r="A80" s="100" t="s">
        <v>44</v>
      </c>
      <c r="B80" s="102"/>
      <c r="C80" s="102"/>
      <c r="D80" s="103"/>
      <c r="E80" s="103"/>
      <c r="F80" s="102"/>
      <c r="G80" s="102"/>
      <c r="H80" s="102"/>
    </row>
    <row r="81" spans="1:8">
      <c r="A81" s="101">
        <v>42760</v>
      </c>
      <c r="B81" s="102">
        <v>3300</v>
      </c>
      <c r="C81" s="102">
        <v>1200</v>
      </c>
      <c r="D81" s="103">
        <v>1</v>
      </c>
      <c r="E81" s="103">
        <v>1</v>
      </c>
      <c r="F81" s="102">
        <v>4500</v>
      </c>
      <c r="G81" s="102">
        <v>0</v>
      </c>
      <c r="H81" s="102">
        <v>4500</v>
      </c>
    </row>
    <row r="82" spans="1:8">
      <c r="A82" s="100" t="s">
        <v>660</v>
      </c>
      <c r="B82" s="102">
        <v>3300</v>
      </c>
      <c r="C82" s="102">
        <v>1200</v>
      </c>
      <c r="D82" s="103">
        <v>1</v>
      </c>
      <c r="E82" s="103">
        <v>1</v>
      </c>
      <c r="F82" s="102">
        <v>4500</v>
      </c>
      <c r="G82" s="102">
        <v>0</v>
      </c>
      <c r="H82" s="102">
        <v>4500</v>
      </c>
    </row>
    <row r="83" spans="1:8">
      <c r="A83" s="100" t="s">
        <v>248</v>
      </c>
      <c r="B83" s="102"/>
      <c r="C83" s="102"/>
      <c r="D83" s="103"/>
      <c r="E83" s="103"/>
      <c r="F83" s="102"/>
      <c r="G83" s="102"/>
      <c r="H83" s="102"/>
    </row>
    <row r="84" spans="1:8">
      <c r="A84" s="101">
        <v>42773</v>
      </c>
      <c r="B84" s="102">
        <v>1500</v>
      </c>
      <c r="C84" s="102">
        <v>3000</v>
      </c>
      <c r="D84" s="103">
        <v>1</v>
      </c>
      <c r="E84" s="103">
        <v>1</v>
      </c>
      <c r="F84" s="102">
        <v>4500</v>
      </c>
      <c r="G84" s="102">
        <v>0</v>
      </c>
      <c r="H84" s="102">
        <v>4500</v>
      </c>
    </row>
    <row r="85" spans="1:8">
      <c r="A85" s="100" t="s">
        <v>669</v>
      </c>
      <c r="B85" s="102">
        <v>1500</v>
      </c>
      <c r="C85" s="102">
        <v>3000</v>
      </c>
      <c r="D85" s="103">
        <v>1</v>
      </c>
      <c r="E85" s="103">
        <v>1</v>
      </c>
      <c r="F85" s="102">
        <v>4500</v>
      </c>
      <c r="G85" s="102">
        <v>0</v>
      </c>
      <c r="H85" s="102">
        <v>4500</v>
      </c>
    </row>
    <row r="86" spans="1:8">
      <c r="A86" s="100" t="s">
        <v>249</v>
      </c>
      <c r="B86" s="102"/>
      <c r="C86" s="102"/>
      <c r="D86" s="103"/>
      <c r="E86" s="103"/>
      <c r="F86" s="102"/>
      <c r="G86" s="102"/>
      <c r="H86" s="102"/>
    </row>
    <row r="87" spans="1:8">
      <c r="A87" s="101">
        <v>42786</v>
      </c>
      <c r="B87" s="102">
        <v>1500</v>
      </c>
      <c r="C87" s="102">
        <v>3000</v>
      </c>
      <c r="D87" s="103">
        <v>1</v>
      </c>
      <c r="E87" s="103">
        <v>1</v>
      </c>
      <c r="F87" s="102">
        <v>4500</v>
      </c>
      <c r="G87" s="102">
        <v>0</v>
      </c>
      <c r="H87" s="102">
        <v>4500</v>
      </c>
    </row>
    <row r="88" spans="1:8">
      <c r="A88" s="100" t="s">
        <v>670</v>
      </c>
      <c r="B88" s="102">
        <v>1500</v>
      </c>
      <c r="C88" s="102">
        <v>3000</v>
      </c>
      <c r="D88" s="103">
        <v>1</v>
      </c>
      <c r="E88" s="103">
        <v>1</v>
      </c>
      <c r="F88" s="102">
        <v>4500</v>
      </c>
      <c r="G88" s="102">
        <v>0</v>
      </c>
      <c r="H88" s="102">
        <v>4500</v>
      </c>
    </row>
    <row r="89" spans="1:8">
      <c r="A89" s="100" t="s">
        <v>27</v>
      </c>
      <c r="B89" s="102"/>
      <c r="C89" s="102"/>
      <c r="D89" s="103"/>
      <c r="E89" s="103"/>
      <c r="F89" s="102"/>
      <c r="G89" s="102"/>
      <c r="H89" s="102"/>
    </row>
    <row r="90" spans="1:8">
      <c r="A90" s="101">
        <v>42765</v>
      </c>
      <c r="B90" s="102">
        <v>3000</v>
      </c>
      <c r="C90" s="102">
        <v>600</v>
      </c>
      <c r="D90" s="103">
        <v>1</v>
      </c>
      <c r="E90" s="103">
        <v>1</v>
      </c>
      <c r="F90" s="102">
        <v>3600</v>
      </c>
      <c r="G90" s="102">
        <v>0</v>
      </c>
      <c r="H90" s="102">
        <v>3600</v>
      </c>
    </row>
    <row r="91" spans="1:8">
      <c r="A91" s="100" t="s">
        <v>666</v>
      </c>
      <c r="B91" s="102">
        <v>3000</v>
      </c>
      <c r="C91" s="102">
        <v>600</v>
      </c>
      <c r="D91" s="103">
        <v>1</v>
      </c>
      <c r="E91" s="103">
        <v>1</v>
      </c>
      <c r="F91" s="102">
        <v>3600</v>
      </c>
      <c r="G91" s="102">
        <v>0</v>
      </c>
      <c r="H91" s="102">
        <v>3600</v>
      </c>
    </row>
    <row r="92" spans="1:8">
      <c r="A92" s="100" t="s">
        <v>264</v>
      </c>
      <c r="B92" s="102"/>
      <c r="C92" s="102"/>
      <c r="D92" s="103"/>
      <c r="E92" s="103"/>
      <c r="F92" s="102"/>
      <c r="G92" s="102"/>
      <c r="H92" s="102"/>
    </row>
    <row r="93" spans="1:8">
      <c r="A93" s="101">
        <v>42804</v>
      </c>
      <c r="B93" s="102">
        <v>1500</v>
      </c>
      <c r="C93" s="102">
        <v>1800</v>
      </c>
      <c r="D93" s="103">
        <v>1</v>
      </c>
      <c r="E93" s="103">
        <v>1</v>
      </c>
      <c r="F93" s="102">
        <v>3300</v>
      </c>
      <c r="G93" s="102">
        <v>0</v>
      </c>
      <c r="H93" s="102">
        <v>3300</v>
      </c>
    </row>
    <row r="94" spans="1:8">
      <c r="A94" s="100" t="s">
        <v>661</v>
      </c>
      <c r="B94" s="102">
        <v>1500</v>
      </c>
      <c r="C94" s="102">
        <v>1800</v>
      </c>
      <c r="D94" s="103">
        <v>1</v>
      </c>
      <c r="E94" s="103">
        <v>1</v>
      </c>
      <c r="F94" s="102">
        <v>3300</v>
      </c>
      <c r="G94" s="102">
        <v>0</v>
      </c>
      <c r="H94" s="102">
        <v>3300</v>
      </c>
    </row>
    <row r="95" spans="1:8">
      <c r="A95" s="100" t="s">
        <v>50</v>
      </c>
      <c r="B95" s="102"/>
      <c r="C95" s="102"/>
      <c r="D95" s="103"/>
      <c r="E95" s="103"/>
      <c r="F95" s="102"/>
      <c r="G95" s="102"/>
      <c r="H95" s="102"/>
    </row>
    <row r="96" spans="1:8">
      <c r="A96" s="101">
        <v>42753</v>
      </c>
      <c r="B96" s="102">
        <v>2500</v>
      </c>
      <c r="C96" s="102">
        <v>600</v>
      </c>
      <c r="D96" s="103">
        <v>1</v>
      </c>
      <c r="E96" s="103">
        <v>1</v>
      </c>
      <c r="F96" s="102">
        <v>3100</v>
      </c>
      <c r="G96" s="102">
        <v>0</v>
      </c>
      <c r="H96" s="102">
        <v>3100</v>
      </c>
    </row>
    <row r="97" spans="1:8">
      <c r="A97" s="100" t="s">
        <v>658</v>
      </c>
      <c r="B97" s="102">
        <v>2500</v>
      </c>
      <c r="C97" s="102">
        <v>600</v>
      </c>
      <c r="D97" s="103">
        <v>1</v>
      </c>
      <c r="E97" s="103">
        <v>1</v>
      </c>
      <c r="F97" s="102">
        <v>3100</v>
      </c>
      <c r="G97" s="102">
        <v>0</v>
      </c>
      <c r="H97" s="102">
        <v>3100</v>
      </c>
    </row>
    <row r="98" spans="1:8">
      <c r="A98" s="100" t="s">
        <v>38</v>
      </c>
      <c r="B98" s="102"/>
      <c r="C98" s="102"/>
      <c r="D98" s="103"/>
      <c r="E98" s="103"/>
      <c r="F98" s="102"/>
      <c r="G98" s="102"/>
      <c r="H98" s="102"/>
    </row>
    <row r="99" spans="1:8">
      <c r="A99" s="101">
        <v>42745</v>
      </c>
      <c r="B99" s="102">
        <v>2000</v>
      </c>
      <c r="C99" s="102">
        <v>600</v>
      </c>
      <c r="D99" s="103">
        <v>1</v>
      </c>
      <c r="E99" s="103">
        <v>1</v>
      </c>
      <c r="F99" s="102">
        <v>2600</v>
      </c>
      <c r="G99" s="102">
        <v>100</v>
      </c>
      <c r="H99" s="102">
        <v>2700</v>
      </c>
    </row>
    <row r="100" spans="1:8">
      <c r="A100" s="100" t="s">
        <v>657</v>
      </c>
      <c r="B100" s="102">
        <v>2000</v>
      </c>
      <c r="C100" s="102">
        <v>600</v>
      </c>
      <c r="D100" s="103">
        <v>1</v>
      </c>
      <c r="E100" s="103">
        <v>1</v>
      </c>
      <c r="F100" s="102">
        <v>2600</v>
      </c>
      <c r="G100" s="102">
        <v>100</v>
      </c>
      <c r="H100" s="102">
        <v>2700</v>
      </c>
    </row>
    <row r="101" spans="1:8">
      <c r="A101" s="100" t="s">
        <v>24</v>
      </c>
      <c r="B101" s="102"/>
      <c r="C101" s="102"/>
      <c r="D101" s="103"/>
      <c r="E101" s="103"/>
      <c r="F101" s="102"/>
      <c r="G101" s="102"/>
      <c r="H101" s="102"/>
    </row>
    <row r="102" spans="1:8">
      <c r="A102" s="101">
        <v>42739</v>
      </c>
      <c r="B102" s="102">
        <v>1000</v>
      </c>
      <c r="C102" s="102">
        <v>0</v>
      </c>
      <c r="D102" s="103">
        <v>1</v>
      </c>
      <c r="E102" s="103">
        <v>1</v>
      </c>
      <c r="F102" s="102">
        <v>1000</v>
      </c>
      <c r="G102" s="102">
        <v>100</v>
      </c>
      <c r="H102" s="102">
        <v>1100</v>
      </c>
    </row>
    <row r="103" spans="1:8">
      <c r="A103" s="100" t="s">
        <v>655</v>
      </c>
      <c r="B103" s="102">
        <v>1000</v>
      </c>
      <c r="C103" s="102">
        <v>0</v>
      </c>
      <c r="D103" s="103">
        <v>1</v>
      </c>
      <c r="E103" s="103">
        <v>1</v>
      </c>
      <c r="F103" s="102">
        <v>1000</v>
      </c>
      <c r="G103" s="102">
        <v>100</v>
      </c>
      <c r="H103" s="102">
        <v>1100</v>
      </c>
    </row>
    <row r="104" spans="1:8">
      <c r="A104" s="98" t="s">
        <v>688</v>
      </c>
      <c r="B104" s="102">
        <v>22800</v>
      </c>
      <c r="C104" s="102">
        <v>21600</v>
      </c>
      <c r="D104" s="103">
        <v>12</v>
      </c>
      <c r="E104" s="103">
        <v>12</v>
      </c>
      <c r="F104" s="102">
        <v>44400</v>
      </c>
      <c r="G104" s="102">
        <v>400</v>
      </c>
      <c r="H104" s="102">
        <v>44800</v>
      </c>
    </row>
    <row r="105" spans="1:8">
      <c r="A105" s="98" t="s">
        <v>10</v>
      </c>
      <c r="B105" s="102"/>
      <c r="C105" s="102"/>
      <c r="D105" s="103"/>
      <c r="E105" s="103"/>
      <c r="F105" s="102"/>
      <c r="G105" s="102"/>
      <c r="H105" s="102"/>
    </row>
    <row r="106" spans="1:8">
      <c r="A106" s="100" t="s">
        <v>26</v>
      </c>
      <c r="B106" s="102"/>
      <c r="C106" s="102"/>
      <c r="D106" s="103"/>
      <c r="E106" s="103"/>
      <c r="F106" s="102"/>
      <c r="G106" s="102"/>
      <c r="H106" s="102"/>
    </row>
    <row r="107" spans="1:8">
      <c r="A107" s="101">
        <v>42739</v>
      </c>
      <c r="B107" s="102">
        <v>2000</v>
      </c>
      <c r="C107" s="102">
        <v>4500</v>
      </c>
      <c r="D107" s="103">
        <v>1</v>
      </c>
      <c r="E107" s="103">
        <v>1</v>
      </c>
      <c r="F107" s="102">
        <v>6500</v>
      </c>
      <c r="G107" s="102">
        <v>0</v>
      </c>
      <c r="H107" s="102">
        <v>6500</v>
      </c>
    </row>
    <row r="108" spans="1:8">
      <c r="A108" s="101">
        <v>42760</v>
      </c>
      <c r="B108" s="102">
        <v>1500</v>
      </c>
      <c r="C108" s="102">
        <v>600</v>
      </c>
      <c r="D108" s="103">
        <v>1</v>
      </c>
      <c r="E108" s="103">
        <v>1</v>
      </c>
      <c r="F108" s="102">
        <v>2100</v>
      </c>
      <c r="G108" s="102">
        <v>0</v>
      </c>
      <c r="H108" s="102">
        <v>2100</v>
      </c>
    </row>
    <row r="109" spans="1:8">
      <c r="A109" s="100" t="s">
        <v>656</v>
      </c>
      <c r="B109" s="102">
        <v>3500</v>
      </c>
      <c r="C109" s="102">
        <v>5100</v>
      </c>
      <c r="D109" s="103">
        <v>2</v>
      </c>
      <c r="E109" s="103">
        <v>2</v>
      </c>
      <c r="F109" s="102">
        <v>8600</v>
      </c>
      <c r="G109" s="102">
        <v>0</v>
      </c>
      <c r="H109" s="102">
        <v>8600</v>
      </c>
    </row>
    <row r="110" spans="1:8">
      <c r="A110" s="100" t="s">
        <v>40</v>
      </c>
      <c r="B110" s="102"/>
      <c r="C110" s="102"/>
      <c r="D110" s="103"/>
      <c r="E110" s="103"/>
      <c r="F110" s="102"/>
      <c r="G110" s="102"/>
      <c r="H110" s="102"/>
    </row>
    <row r="111" spans="1:8">
      <c r="A111" s="101">
        <v>42755</v>
      </c>
      <c r="B111" s="102">
        <v>3000</v>
      </c>
      <c r="C111" s="102">
        <v>3500</v>
      </c>
      <c r="D111" s="103">
        <v>1</v>
      </c>
      <c r="E111" s="103">
        <v>1</v>
      </c>
      <c r="F111" s="102">
        <v>6500</v>
      </c>
      <c r="G111" s="102">
        <v>100</v>
      </c>
      <c r="H111" s="102">
        <v>6600</v>
      </c>
    </row>
    <row r="112" spans="1:8">
      <c r="A112" s="100" t="s">
        <v>664</v>
      </c>
      <c r="B112" s="102">
        <v>3000</v>
      </c>
      <c r="C112" s="102">
        <v>3500</v>
      </c>
      <c r="D112" s="103">
        <v>1</v>
      </c>
      <c r="E112" s="103">
        <v>1</v>
      </c>
      <c r="F112" s="102">
        <v>6500</v>
      </c>
      <c r="G112" s="102">
        <v>100</v>
      </c>
      <c r="H112" s="102">
        <v>6600</v>
      </c>
    </row>
    <row r="113" spans="1:8">
      <c r="A113" s="100" t="s">
        <v>265</v>
      </c>
      <c r="B113" s="102"/>
      <c r="C113" s="102"/>
      <c r="D113" s="103"/>
      <c r="E113" s="103"/>
      <c r="F113" s="102"/>
      <c r="G113" s="102"/>
      <c r="H113" s="102"/>
    </row>
    <row r="114" spans="1:8">
      <c r="A114" s="101">
        <v>42779</v>
      </c>
      <c r="B114" s="102">
        <v>1500</v>
      </c>
      <c r="C114" s="102">
        <v>3000</v>
      </c>
      <c r="D114" s="103">
        <v>1</v>
      </c>
      <c r="E114" s="103">
        <v>1</v>
      </c>
      <c r="F114" s="102">
        <v>4500</v>
      </c>
      <c r="G114" s="102">
        <v>0</v>
      </c>
      <c r="H114" s="102">
        <v>4500</v>
      </c>
    </row>
    <row r="115" spans="1:8">
      <c r="A115" s="100" t="s">
        <v>665</v>
      </c>
      <c r="B115" s="102">
        <v>1500</v>
      </c>
      <c r="C115" s="102">
        <v>3000</v>
      </c>
      <c r="D115" s="103">
        <v>1</v>
      </c>
      <c r="E115" s="103">
        <v>1</v>
      </c>
      <c r="F115" s="102">
        <v>4500</v>
      </c>
      <c r="G115" s="102">
        <v>0</v>
      </c>
      <c r="H115" s="102">
        <v>4500</v>
      </c>
    </row>
    <row r="116" spans="1:8">
      <c r="A116" s="100" t="s">
        <v>50</v>
      </c>
      <c r="B116" s="102"/>
      <c r="C116" s="102"/>
      <c r="D116" s="103"/>
      <c r="E116" s="103"/>
      <c r="F116" s="102"/>
      <c r="G116" s="102"/>
      <c r="H116" s="102"/>
    </row>
    <row r="117" spans="1:8">
      <c r="A117" s="101">
        <v>42786</v>
      </c>
      <c r="B117" s="102">
        <v>1500</v>
      </c>
      <c r="C117" s="102">
        <v>2400</v>
      </c>
      <c r="D117" s="103">
        <v>1</v>
      </c>
      <c r="E117" s="103">
        <v>1</v>
      </c>
      <c r="F117" s="102">
        <v>3900</v>
      </c>
      <c r="G117" s="102">
        <v>0</v>
      </c>
      <c r="H117" s="102">
        <v>3900</v>
      </c>
    </row>
    <row r="118" spans="1:8">
      <c r="A118" s="100" t="s">
        <v>658</v>
      </c>
      <c r="B118" s="102">
        <v>1500</v>
      </c>
      <c r="C118" s="102">
        <v>2400</v>
      </c>
      <c r="D118" s="103">
        <v>1</v>
      </c>
      <c r="E118" s="103">
        <v>1</v>
      </c>
      <c r="F118" s="102">
        <v>3900</v>
      </c>
      <c r="G118" s="102">
        <v>0</v>
      </c>
      <c r="H118" s="102">
        <v>3900</v>
      </c>
    </row>
    <row r="119" spans="1:8">
      <c r="A119" s="100" t="s">
        <v>264</v>
      </c>
      <c r="B119" s="102"/>
      <c r="C119" s="102"/>
      <c r="D119" s="103"/>
      <c r="E119" s="103"/>
      <c r="F119" s="102"/>
      <c r="G119" s="102"/>
      <c r="H119" s="102"/>
    </row>
    <row r="120" spans="1:8">
      <c r="A120" s="101">
        <v>42796</v>
      </c>
      <c r="B120" s="102">
        <v>2000</v>
      </c>
      <c r="C120" s="102">
        <v>1800</v>
      </c>
      <c r="D120" s="103">
        <v>1</v>
      </c>
      <c r="E120" s="103">
        <v>1</v>
      </c>
      <c r="F120" s="102">
        <v>3800</v>
      </c>
      <c r="G120" s="102">
        <v>0</v>
      </c>
      <c r="H120" s="102">
        <v>3800</v>
      </c>
    </row>
    <row r="121" spans="1:8">
      <c r="A121" s="100" t="s">
        <v>661</v>
      </c>
      <c r="B121" s="102">
        <v>2000</v>
      </c>
      <c r="C121" s="102">
        <v>1800</v>
      </c>
      <c r="D121" s="103">
        <v>1</v>
      </c>
      <c r="E121" s="103">
        <v>1</v>
      </c>
      <c r="F121" s="102">
        <v>3800</v>
      </c>
      <c r="G121" s="102">
        <v>0</v>
      </c>
      <c r="H121" s="102">
        <v>3800</v>
      </c>
    </row>
    <row r="122" spans="1:8">
      <c r="A122" s="100" t="s">
        <v>260</v>
      </c>
      <c r="B122" s="102"/>
      <c r="C122" s="102"/>
      <c r="D122" s="103"/>
      <c r="E122" s="103"/>
      <c r="F122" s="102"/>
      <c r="G122" s="102"/>
      <c r="H122" s="102"/>
    </row>
    <row r="123" spans="1:8">
      <c r="A123" s="101">
        <v>42804</v>
      </c>
      <c r="B123" s="102">
        <v>1500</v>
      </c>
      <c r="C123" s="102">
        <v>1800</v>
      </c>
      <c r="D123" s="103">
        <v>1</v>
      </c>
      <c r="E123" s="103">
        <v>1</v>
      </c>
      <c r="F123" s="102">
        <v>3300</v>
      </c>
      <c r="G123" s="102">
        <v>0</v>
      </c>
      <c r="H123" s="102">
        <v>3300</v>
      </c>
    </row>
    <row r="124" spans="1:8">
      <c r="A124" s="100" t="s">
        <v>675</v>
      </c>
      <c r="B124" s="102">
        <v>1500</v>
      </c>
      <c r="C124" s="102">
        <v>1800</v>
      </c>
      <c r="D124" s="103">
        <v>1</v>
      </c>
      <c r="E124" s="103">
        <v>1</v>
      </c>
      <c r="F124" s="102">
        <v>3300</v>
      </c>
      <c r="G124" s="102">
        <v>0</v>
      </c>
      <c r="H124" s="102">
        <v>3300</v>
      </c>
    </row>
    <row r="125" spans="1:8">
      <c r="A125" s="100" t="s">
        <v>24</v>
      </c>
      <c r="B125" s="102"/>
      <c r="C125" s="102"/>
      <c r="D125" s="103"/>
      <c r="E125" s="103"/>
      <c r="F125" s="102"/>
      <c r="G125" s="102"/>
      <c r="H125" s="102"/>
    </row>
    <row r="126" spans="1:8">
      <c r="A126" s="101">
        <v>42746</v>
      </c>
      <c r="B126" s="102">
        <v>2000</v>
      </c>
      <c r="C126" s="102">
        <v>600</v>
      </c>
      <c r="D126" s="103">
        <v>1</v>
      </c>
      <c r="E126" s="103">
        <v>1</v>
      </c>
      <c r="F126" s="102">
        <v>2600</v>
      </c>
      <c r="G126" s="102">
        <v>100</v>
      </c>
      <c r="H126" s="102">
        <v>2700</v>
      </c>
    </row>
    <row r="127" spans="1:8">
      <c r="A127" s="100" t="s">
        <v>655</v>
      </c>
      <c r="B127" s="102">
        <v>2000</v>
      </c>
      <c r="C127" s="102">
        <v>600</v>
      </c>
      <c r="D127" s="103">
        <v>1</v>
      </c>
      <c r="E127" s="103">
        <v>1</v>
      </c>
      <c r="F127" s="102">
        <v>2600</v>
      </c>
      <c r="G127" s="102">
        <v>100</v>
      </c>
      <c r="H127" s="102">
        <v>2700</v>
      </c>
    </row>
    <row r="128" spans="1:8">
      <c r="A128" s="100" t="s">
        <v>249</v>
      </c>
      <c r="B128" s="102"/>
      <c r="C128" s="102"/>
      <c r="D128" s="103"/>
      <c r="E128" s="103"/>
      <c r="F128" s="102"/>
      <c r="G128" s="102"/>
      <c r="H128" s="102"/>
    </row>
    <row r="129" spans="1:8">
      <c r="A129" s="101">
        <v>42773</v>
      </c>
      <c r="B129" s="102">
        <v>1000</v>
      </c>
      <c r="C129" s="102">
        <v>1200</v>
      </c>
      <c r="D129" s="103">
        <v>1</v>
      </c>
      <c r="E129" s="103">
        <v>1</v>
      </c>
      <c r="F129" s="102">
        <v>2200</v>
      </c>
      <c r="G129" s="102">
        <v>0</v>
      </c>
      <c r="H129" s="102">
        <v>2200</v>
      </c>
    </row>
    <row r="130" spans="1:8">
      <c r="A130" s="100" t="s">
        <v>670</v>
      </c>
      <c r="B130" s="102">
        <v>1000</v>
      </c>
      <c r="C130" s="102">
        <v>1200</v>
      </c>
      <c r="D130" s="103">
        <v>1</v>
      </c>
      <c r="E130" s="103">
        <v>1</v>
      </c>
      <c r="F130" s="102">
        <v>2200</v>
      </c>
      <c r="G130" s="102">
        <v>0</v>
      </c>
      <c r="H130" s="102">
        <v>2200</v>
      </c>
    </row>
    <row r="131" spans="1:8">
      <c r="A131" s="100" t="s">
        <v>29</v>
      </c>
      <c r="B131" s="102"/>
      <c r="C131" s="102"/>
      <c r="D131" s="103"/>
      <c r="E131" s="103"/>
      <c r="F131" s="102"/>
      <c r="G131" s="102"/>
      <c r="H131" s="102"/>
    </row>
    <row r="132" spans="1:8">
      <c r="A132" s="101">
        <v>42765</v>
      </c>
      <c r="B132" s="102">
        <v>2000</v>
      </c>
      <c r="C132" s="102">
        <v>0</v>
      </c>
      <c r="D132" s="103">
        <v>1</v>
      </c>
      <c r="E132" s="103">
        <v>1</v>
      </c>
      <c r="F132" s="102">
        <v>2000</v>
      </c>
      <c r="G132" s="102">
        <v>0</v>
      </c>
      <c r="H132" s="102">
        <v>2000</v>
      </c>
    </row>
    <row r="133" spans="1:8">
      <c r="A133" s="100" t="s">
        <v>667</v>
      </c>
      <c r="B133" s="102">
        <v>2000</v>
      </c>
      <c r="C133" s="102">
        <v>0</v>
      </c>
      <c r="D133" s="103">
        <v>1</v>
      </c>
      <c r="E133" s="103">
        <v>1</v>
      </c>
      <c r="F133" s="102">
        <v>2000</v>
      </c>
      <c r="G133" s="102">
        <v>0</v>
      </c>
      <c r="H133" s="102">
        <v>2000</v>
      </c>
    </row>
    <row r="134" spans="1:8">
      <c r="A134" s="98" t="s">
        <v>689</v>
      </c>
      <c r="B134" s="102">
        <v>18000</v>
      </c>
      <c r="C134" s="102">
        <v>19400</v>
      </c>
      <c r="D134" s="103">
        <v>10</v>
      </c>
      <c r="E134" s="103">
        <v>10</v>
      </c>
      <c r="F134" s="102">
        <v>37400</v>
      </c>
      <c r="G134" s="102">
        <v>200</v>
      </c>
      <c r="H134" s="102">
        <v>37600</v>
      </c>
    </row>
    <row r="135" spans="1:8">
      <c r="A135" s="98" t="s">
        <v>7</v>
      </c>
      <c r="B135" s="102"/>
      <c r="C135" s="102"/>
      <c r="D135" s="103"/>
      <c r="E135" s="103"/>
      <c r="F135" s="102"/>
      <c r="G135" s="102"/>
      <c r="H135" s="102"/>
    </row>
    <row r="136" spans="1:8">
      <c r="A136" s="100" t="s">
        <v>40</v>
      </c>
      <c r="B136" s="102"/>
      <c r="C136" s="102"/>
      <c r="D136" s="103"/>
      <c r="E136" s="103"/>
      <c r="F136" s="102"/>
      <c r="G136" s="102"/>
      <c r="H136" s="102"/>
    </row>
    <row r="137" spans="1:8">
      <c r="A137" s="101">
        <v>42789</v>
      </c>
      <c r="B137" s="102">
        <v>2000</v>
      </c>
      <c r="C137" s="102">
        <v>2400</v>
      </c>
      <c r="D137" s="103">
        <v>1</v>
      </c>
      <c r="E137" s="103">
        <v>1</v>
      </c>
      <c r="F137" s="102">
        <v>4400</v>
      </c>
      <c r="G137" s="102">
        <v>0</v>
      </c>
      <c r="H137" s="102">
        <v>4400</v>
      </c>
    </row>
    <row r="138" spans="1:8">
      <c r="A138" s="101">
        <v>42803</v>
      </c>
      <c r="B138" s="102">
        <v>1500</v>
      </c>
      <c r="C138" s="102">
        <v>2400</v>
      </c>
      <c r="D138" s="103">
        <v>1</v>
      </c>
      <c r="E138" s="103">
        <v>1</v>
      </c>
      <c r="F138" s="102">
        <v>3900</v>
      </c>
      <c r="G138" s="102">
        <v>0</v>
      </c>
      <c r="H138" s="102">
        <v>3900</v>
      </c>
    </row>
    <row r="139" spans="1:8">
      <c r="A139" s="100" t="s">
        <v>664</v>
      </c>
      <c r="B139" s="102">
        <v>3500</v>
      </c>
      <c r="C139" s="102">
        <v>4800</v>
      </c>
      <c r="D139" s="103">
        <v>2</v>
      </c>
      <c r="E139" s="103">
        <v>2</v>
      </c>
      <c r="F139" s="102">
        <v>8300</v>
      </c>
      <c r="G139" s="102">
        <v>0</v>
      </c>
      <c r="H139" s="102">
        <v>8300</v>
      </c>
    </row>
    <row r="140" spans="1:8">
      <c r="A140" s="100" t="s">
        <v>25</v>
      </c>
      <c r="B140" s="102"/>
      <c r="C140" s="102"/>
      <c r="D140" s="103"/>
      <c r="E140" s="103"/>
      <c r="F140" s="102"/>
      <c r="G140" s="102"/>
      <c r="H140" s="102"/>
    </row>
    <row r="141" spans="1:8">
      <c r="A141" s="101">
        <v>42781</v>
      </c>
      <c r="B141" s="102">
        <v>1500</v>
      </c>
      <c r="C141" s="102">
        <v>4200</v>
      </c>
      <c r="D141" s="103">
        <v>1</v>
      </c>
      <c r="E141" s="103">
        <v>1</v>
      </c>
      <c r="F141" s="102">
        <v>5700</v>
      </c>
      <c r="G141" s="102">
        <v>0</v>
      </c>
      <c r="H141" s="102">
        <v>5700</v>
      </c>
    </row>
    <row r="142" spans="1:8">
      <c r="A142" s="100" t="s">
        <v>654</v>
      </c>
      <c r="B142" s="102">
        <v>1500</v>
      </c>
      <c r="C142" s="102">
        <v>4200</v>
      </c>
      <c r="D142" s="103">
        <v>1</v>
      </c>
      <c r="E142" s="103">
        <v>1</v>
      </c>
      <c r="F142" s="102">
        <v>5700</v>
      </c>
      <c r="G142" s="102">
        <v>0</v>
      </c>
      <c r="H142" s="102">
        <v>5700</v>
      </c>
    </row>
    <row r="143" spans="1:8">
      <c r="A143" s="100" t="s">
        <v>250</v>
      </c>
      <c r="B143" s="102"/>
      <c r="C143" s="102"/>
      <c r="D143" s="103"/>
      <c r="E143" s="103"/>
      <c r="F143" s="102"/>
      <c r="G143" s="102"/>
      <c r="H143" s="102"/>
    </row>
    <row r="144" spans="1:8">
      <c r="A144" s="101">
        <v>42773</v>
      </c>
      <c r="B144" s="102">
        <v>1500</v>
      </c>
      <c r="C144" s="102">
        <v>3000</v>
      </c>
      <c r="D144" s="103">
        <v>1</v>
      </c>
      <c r="E144" s="103">
        <v>1</v>
      </c>
      <c r="F144" s="102">
        <v>4500</v>
      </c>
      <c r="G144" s="102">
        <v>0</v>
      </c>
      <c r="H144" s="102">
        <v>4500</v>
      </c>
    </row>
    <row r="145" spans="1:8">
      <c r="A145" s="100" t="s">
        <v>671</v>
      </c>
      <c r="B145" s="102">
        <v>1500</v>
      </c>
      <c r="C145" s="102">
        <v>3000</v>
      </c>
      <c r="D145" s="103">
        <v>1</v>
      </c>
      <c r="E145" s="103">
        <v>1</v>
      </c>
      <c r="F145" s="102">
        <v>4500</v>
      </c>
      <c r="G145" s="102">
        <v>0</v>
      </c>
      <c r="H145" s="102">
        <v>4500</v>
      </c>
    </row>
    <row r="146" spans="1:8">
      <c r="A146" s="100" t="s">
        <v>262</v>
      </c>
      <c r="B146" s="102"/>
      <c r="C146" s="102"/>
      <c r="D146" s="103"/>
      <c r="E146" s="103"/>
      <c r="F146" s="102"/>
      <c r="G146" s="102"/>
      <c r="H146" s="102"/>
    </row>
    <row r="147" spans="1:8">
      <c r="A147" s="101">
        <v>42797</v>
      </c>
      <c r="B147" s="102">
        <v>2000</v>
      </c>
      <c r="C147" s="102">
        <v>1800</v>
      </c>
      <c r="D147" s="103">
        <v>1</v>
      </c>
      <c r="E147" s="103">
        <v>1</v>
      </c>
      <c r="F147" s="102">
        <v>3800</v>
      </c>
      <c r="G147" s="102">
        <v>0</v>
      </c>
      <c r="H147" s="102">
        <v>3800</v>
      </c>
    </row>
    <row r="148" spans="1:8">
      <c r="A148" s="100" t="s">
        <v>677</v>
      </c>
      <c r="B148" s="102">
        <v>2000</v>
      </c>
      <c r="C148" s="102">
        <v>1800</v>
      </c>
      <c r="D148" s="103">
        <v>1</v>
      </c>
      <c r="E148" s="103">
        <v>1</v>
      </c>
      <c r="F148" s="102">
        <v>3800</v>
      </c>
      <c r="G148" s="102">
        <v>0</v>
      </c>
      <c r="H148" s="102">
        <v>3800</v>
      </c>
    </row>
    <row r="149" spans="1:8">
      <c r="A149" s="100" t="s">
        <v>50</v>
      </c>
      <c r="B149" s="102"/>
      <c r="C149" s="102"/>
      <c r="D149" s="103"/>
      <c r="E149" s="103"/>
      <c r="F149" s="102"/>
      <c r="G149" s="102"/>
      <c r="H149" s="102"/>
    </row>
    <row r="150" spans="1:8">
      <c r="A150" s="101">
        <v>42803</v>
      </c>
      <c r="B150" s="102">
        <v>1000</v>
      </c>
      <c r="C150" s="102">
        <v>2400</v>
      </c>
      <c r="D150" s="103">
        <v>1</v>
      </c>
      <c r="E150" s="103">
        <v>1</v>
      </c>
      <c r="F150" s="102">
        <v>3400</v>
      </c>
      <c r="G150" s="102">
        <v>0</v>
      </c>
      <c r="H150" s="102">
        <v>3400</v>
      </c>
    </row>
    <row r="151" spans="1:8">
      <c r="A151" s="100" t="s">
        <v>658</v>
      </c>
      <c r="B151" s="102">
        <v>1000</v>
      </c>
      <c r="C151" s="102">
        <v>2400</v>
      </c>
      <c r="D151" s="103">
        <v>1</v>
      </c>
      <c r="E151" s="103">
        <v>1</v>
      </c>
      <c r="F151" s="102">
        <v>3400</v>
      </c>
      <c r="G151" s="102">
        <v>0</v>
      </c>
      <c r="H151" s="102">
        <v>3400</v>
      </c>
    </row>
    <row r="152" spans="1:8">
      <c r="A152" s="98" t="s">
        <v>690</v>
      </c>
      <c r="B152" s="102">
        <v>9500</v>
      </c>
      <c r="C152" s="102">
        <v>16200</v>
      </c>
      <c r="D152" s="103">
        <v>6</v>
      </c>
      <c r="E152" s="103">
        <v>6</v>
      </c>
      <c r="F152" s="102">
        <v>25700</v>
      </c>
      <c r="G152" s="102">
        <v>0</v>
      </c>
      <c r="H152" s="102">
        <v>25700</v>
      </c>
    </row>
    <row r="153" spans="1:8">
      <c r="A153" s="98" t="s">
        <v>11</v>
      </c>
      <c r="B153" s="102"/>
      <c r="C153" s="102"/>
      <c r="D153" s="103"/>
      <c r="E153" s="103"/>
      <c r="F153" s="102"/>
      <c r="G153" s="102"/>
      <c r="H153" s="102"/>
    </row>
    <row r="154" spans="1:8">
      <c r="A154" s="100" t="s">
        <v>264</v>
      </c>
      <c r="B154" s="102"/>
      <c r="C154" s="102"/>
      <c r="D154" s="103"/>
      <c r="E154" s="103"/>
      <c r="F154" s="102"/>
      <c r="G154" s="102"/>
      <c r="H154" s="102"/>
    </row>
    <row r="155" spans="1:8">
      <c r="A155" s="101">
        <v>42755</v>
      </c>
      <c r="B155" s="102">
        <v>2000</v>
      </c>
      <c r="C155" s="102">
        <v>3000</v>
      </c>
      <c r="D155" s="103">
        <v>1</v>
      </c>
      <c r="E155" s="103">
        <v>1</v>
      </c>
      <c r="F155" s="102">
        <v>5000</v>
      </c>
      <c r="G155" s="102">
        <v>100</v>
      </c>
      <c r="H155" s="102">
        <v>5100</v>
      </c>
    </row>
    <row r="156" spans="1:8">
      <c r="A156" s="101">
        <v>42773</v>
      </c>
      <c r="B156" s="102">
        <v>2000</v>
      </c>
      <c r="C156" s="102">
        <v>1200</v>
      </c>
      <c r="D156" s="103">
        <v>1</v>
      </c>
      <c r="E156" s="103">
        <v>1</v>
      </c>
      <c r="F156" s="102">
        <v>3200</v>
      </c>
      <c r="G156" s="102">
        <v>0</v>
      </c>
      <c r="H156" s="102">
        <v>3200</v>
      </c>
    </row>
    <row r="157" spans="1:8">
      <c r="A157" s="100" t="s">
        <v>661</v>
      </c>
      <c r="B157" s="102">
        <v>4000</v>
      </c>
      <c r="C157" s="102">
        <v>4200</v>
      </c>
      <c r="D157" s="103">
        <v>2</v>
      </c>
      <c r="E157" s="103">
        <v>2</v>
      </c>
      <c r="F157" s="102">
        <v>8200</v>
      </c>
      <c r="G157" s="102">
        <v>100</v>
      </c>
      <c r="H157" s="102">
        <v>8300</v>
      </c>
    </row>
    <row r="158" spans="1:8">
      <c r="A158" s="100" t="s">
        <v>38</v>
      </c>
      <c r="B158" s="102"/>
      <c r="C158" s="102"/>
      <c r="D158" s="103"/>
      <c r="E158" s="103"/>
      <c r="F158" s="102"/>
      <c r="G158" s="102"/>
      <c r="H158" s="102"/>
    </row>
    <row r="159" spans="1:8">
      <c r="A159" s="101">
        <v>42740</v>
      </c>
      <c r="B159" s="102">
        <v>2500</v>
      </c>
      <c r="C159" s="102">
        <v>3000</v>
      </c>
      <c r="D159" s="103">
        <v>1</v>
      </c>
      <c r="E159" s="103">
        <v>1</v>
      </c>
      <c r="F159" s="102">
        <v>5500</v>
      </c>
      <c r="G159" s="102">
        <v>100</v>
      </c>
      <c r="H159" s="102">
        <v>5600</v>
      </c>
    </row>
    <row r="160" spans="1:8">
      <c r="A160" s="100" t="s">
        <v>657</v>
      </c>
      <c r="B160" s="102">
        <v>2500</v>
      </c>
      <c r="C160" s="102">
        <v>3000</v>
      </c>
      <c r="D160" s="103">
        <v>1</v>
      </c>
      <c r="E160" s="103">
        <v>1</v>
      </c>
      <c r="F160" s="102">
        <v>5500</v>
      </c>
      <c r="G160" s="102">
        <v>100</v>
      </c>
      <c r="H160" s="102">
        <v>5600</v>
      </c>
    </row>
    <row r="161" spans="1:8">
      <c r="A161" s="100" t="s">
        <v>265</v>
      </c>
      <c r="B161" s="102"/>
      <c r="C161" s="102"/>
      <c r="D161" s="103"/>
      <c r="E161" s="103"/>
      <c r="F161" s="102"/>
      <c r="G161" s="102"/>
      <c r="H161" s="102"/>
    </row>
    <row r="162" spans="1:8">
      <c r="A162" s="101">
        <v>42789</v>
      </c>
      <c r="B162" s="102">
        <v>2000</v>
      </c>
      <c r="C162" s="102">
        <v>2400</v>
      </c>
      <c r="D162" s="103">
        <v>1</v>
      </c>
      <c r="E162" s="103">
        <v>1</v>
      </c>
      <c r="F162" s="102">
        <v>4400</v>
      </c>
      <c r="G162" s="102">
        <v>0</v>
      </c>
      <c r="H162" s="102">
        <v>4400</v>
      </c>
    </row>
    <row r="163" spans="1:8">
      <c r="A163" s="100" t="s">
        <v>665</v>
      </c>
      <c r="B163" s="102">
        <v>2000</v>
      </c>
      <c r="C163" s="102">
        <v>2400</v>
      </c>
      <c r="D163" s="103">
        <v>1</v>
      </c>
      <c r="E163" s="103">
        <v>1</v>
      </c>
      <c r="F163" s="102">
        <v>4400</v>
      </c>
      <c r="G163" s="102">
        <v>0</v>
      </c>
      <c r="H163" s="102">
        <v>4400</v>
      </c>
    </row>
    <row r="164" spans="1:8">
      <c r="A164" s="100" t="s">
        <v>28</v>
      </c>
      <c r="B164" s="102"/>
      <c r="C164" s="102"/>
      <c r="D164" s="103"/>
      <c r="E164" s="103"/>
      <c r="F164" s="102"/>
      <c r="G164" s="102"/>
      <c r="H164" s="102"/>
    </row>
    <row r="165" spans="1:8">
      <c r="A165" s="101">
        <v>42765</v>
      </c>
      <c r="B165" s="102">
        <v>3000</v>
      </c>
      <c r="C165" s="102">
        <v>1200</v>
      </c>
      <c r="D165" s="103">
        <v>1</v>
      </c>
      <c r="E165" s="103">
        <v>1</v>
      </c>
      <c r="F165" s="102">
        <v>4200</v>
      </c>
      <c r="G165" s="102">
        <v>0</v>
      </c>
      <c r="H165" s="102">
        <v>4200</v>
      </c>
    </row>
    <row r="166" spans="1:8">
      <c r="A166" s="100" t="s">
        <v>668</v>
      </c>
      <c r="B166" s="102">
        <v>3000</v>
      </c>
      <c r="C166" s="102">
        <v>1200</v>
      </c>
      <c r="D166" s="103">
        <v>1</v>
      </c>
      <c r="E166" s="103">
        <v>1</v>
      </c>
      <c r="F166" s="102">
        <v>4200</v>
      </c>
      <c r="G166" s="102">
        <v>0</v>
      </c>
      <c r="H166" s="102">
        <v>4200</v>
      </c>
    </row>
    <row r="167" spans="1:8">
      <c r="A167" s="100" t="s">
        <v>250</v>
      </c>
      <c r="B167" s="102"/>
      <c r="C167" s="102"/>
      <c r="D167" s="103"/>
      <c r="E167" s="103"/>
      <c r="F167" s="102"/>
      <c r="G167" s="102"/>
      <c r="H167" s="102"/>
    </row>
    <row r="168" spans="1:8">
      <c r="A168" s="101">
        <v>42803</v>
      </c>
      <c r="B168" s="102">
        <v>1000</v>
      </c>
      <c r="C168" s="102">
        <v>3000</v>
      </c>
      <c r="D168" s="103">
        <v>1</v>
      </c>
      <c r="E168" s="103">
        <v>1</v>
      </c>
      <c r="F168" s="102">
        <v>4000</v>
      </c>
      <c r="G168" s="102">
        <v>100</v>
      </c>
      <c r="H168" s="102">
        <v>4100</v>
      </c>
    </row>
    <row r="169" spans="1:8">
      <c r="A169" s="100" t="s">
        <v>671</v>
      </c>
      <c r="B169" s="102">
        <v>1000</v>
      </c>
      <c r="C169" s="102">
        <v>3000</v>
      </c>
      <c r="D169" s="103">
        <v>1</v>
      </c>
      <c r="E169" s="103">
        <v>1</v>
      </c>
      <c r="F169" s="102">
        <v>4000</v>
      </c>
      <c r="G169" s="102">
        <v>100</v>
      </c>
      <c r="H169" s="102">
        <v>4100</v>
      </c>
    </row>
    <row r="170" spans="1:8">
      <c r="A170" s="100" t="s">
        <v>29</v>
      </c>
      <c r="B170" s="102"/>
      <c r="C170" s="102"/>
      <c r="D170" s="103"/>
      <c r="E170" s="103"/>
      <c r="F170" s="102"/>
      <c r="G170" s="102"/>
      <c r="H170" s="102"/>
    </row>
    <row r="171" spans="1:8">
      <c r="A171" s="101">
        <v>42797</v>
      </c>
      <c r="B171" s="102">
        <v>1500</v>
      </c>
      <c r="C171" s="102">
        <v>1800</v>
      </c>
      <c r="D171" s="103">
        <v>1</v>
      </c>
      <c r="E171" s="103">
        <v>1</v>
      </c>
      <c r="F171" s="102">
        <v>3300</v>
      </c>
      <c r="G171" s="102">
        <v>0</v>
      </c>
      <c r="H171" s="102">
        <v>3300</v>
      </c>
    </row>
    <row r="172" spans="1:8">
      <c r="A172" s="100" t="s">
        <v>667</v>
      </c>
      <c r="B172" s="102">
        <v>1500</v>
      </c>
      <c r="C172" s="102">
        <v>1800</v>
      </c>
      <c r="D172" s="103">
        <v>1</v>
      </c>
      <c r="E172" s="103">
        <v>1</v>
      </c>
      <c r="F172" s="102">
        <v>3300</v>
      </c>
      <c r="G172" s="102">
        <v>0</v>
      </c>
      <c r="H172" s="102">
        <v>3300</v>
      </c>
    </row>
    <row r="173" spans="1:8">
      <c r="A173" s="100" t="s">
        <v>27</v>
      </c>
      <c r="B173" s="102"/>
      <c r="C173" s="102"/>
      <c r="D173" s="103"/>
      <c r="E173" s="103"/>
      <c r="F173" s="102"/>
      <c r="G173" s="102"/>
      <c r="H173" s="102"/>
    </row>
    <row r="174" spans="1:8">
      <c r="A174" s="101">
        <v>42781</v>
      </c>
      <c r="B174" s="102">
        <v>1500</v>
      </c>
      <c r="C174" s="102">
        <v>1800</v>
      </c>
      <c r="D174" s="103">
        <v>1</v>
      </c>
      <c r="E174" s="103">
        <v>1</v>
      </c>
      <c r="F174" s="102">
        <v>3300</v>
      </c>
      <c r="G174" s="102">
        <v>0</v>
      </c>
      <c r="H174" s="102">
        <v>3300</v>
      </c>
    </row>
    <row r="175" spans="1:8">
      <c r="A175" s="100" t="s">
        <v>666</v>
      </c>
      <c r="B175" s="102">
        <v>1500</v>
      </c>
      <c r="C175" s="102">
        <v>1800</v>
      </c>
      <c r="D175" s="103">
        <v>1</v>
      </c>
      <c r="E175" s="103">
        <v>1</v>
      </c>
      <c r="F175" s="102">
        <v>3300</v>
      </c>
      <c r="G175" s="102">
        <v>0</v>
      </c>
      <c r="H175" s="102">
        <v>3300</v>
      </c>
    </row>
    <row r="176" spans="1:8">
      <c r="A176" s="100" t="s">
        <v>24</v>
      </c>
      <c r="B176" s="102"/>
      <c r="C176" s="102"/>
      <c r="D176" s="103"/>
      <c r="E176" s="103"/>
      <c r="F176" s="102"/>
      <c r="G176" s="102"/>
      <c r="H176" s="102"/>
    </row>
    <row r="177" spans="1:8">
      <c r="A177" s="101">
        <v>42747</v>
      </c>
      <c r="B177" s="102">
        <v>1500</v>
      </c>
      <c r="C177" s="102">
        <v>1200</v>
      </c>
      <c r="D177" s="103">
        <v>1</v>
      </c>
      <c r="E177" s="103">
        <v>1</v>
      </c>
      <c r="F177" s="102">
        <v>2700</v>
      </c>
      <c r="G177" s="102">
        <v>100</v>
      </c>
      <c r="H177" s="102">
        <v>2800</v>
      </c>
    </row>
    <row r="178" spans="1:8">
      <c r="A178" s="100" t="s">
        <v>655</v>
      </c>
      <c r="B178" s="102">
        <v>1500</v>
      </c>
      <c r="C178" s="102">
        <v>1200</v>
      </c>
      <c r="D178" s="103">
        <v>1</v>
      </c>
      <c r="E178" s="103">
        <v>1</v>
      </c>
      <c r="F178" s="102">
        <v>2700</v>
      </c>
      <c r="G178" s="102">
        <v>100</v>
      </c>
      <c r="H178" s="102">
        <v>2800</v>
      </c>
    </row>
    <row r="179" spans="1:8">
      <c r="A179" s="98" t="s">
        <v>691</v>
      </c>
      <c r="B179" s="102">
        <v>17000</v>
      </c>
      <c r="C179" s="102">
        <v>18600</v>
      </c>
      <c r="D179" s="103">
        <v>9</v>
      </c>
      <c r="E179" s="103">
        <v>9</v>
      </c>
      <c r="F179" s="102">
        <v>35600</v>
      </c>
      <c r="G179" s="102">
        <v>400</v>
      </c>
      <c r="H179" s="102">
        <v>36000</v>
      </c>
    </row>
    <row r="180" spans="1:8">
      <c r="A180" s="98" t="s">
        <v>8</v>
      </c>
      <c r="B180" s="102"/>
      <c r="C180" s="102"/>
      <c r="D180" s="103"/>
      <c r="E180" s="103"/>
      <c r="F180" s="102"/>
      <c r="G180" s="102"/>
      <c r="H180" s="102"/>
    </row>
    <row r="181" spans="1:8">
      <c r="A181" s="100" t="s">
        <v>265</v>
      </c>
      <c r="B181" s="102"/>
      <c r="C181" s="102"/>
      <c r="D181" s="103"/>
      <c r="E181" s="103"/>
      <c r="F181" s="102"/>
      <c r="G181" s="102"/>
      <c r="H181" s="102"/>
    </row>
    <row r="182" spans="1:8">
      <c r="A182" s="101">
        <v>42755</v>
      </c>
      <c r="B182" s="102">
        <v>3000</v>
      </c>
      <c r="C182" s="102">
        <v>3600</v>
      </c>
      <c r="D182" s="103">
        <v>1</v>
      </c>
      <c r="E182" s="103">
        <v>1</v>
      </c>
      <c r="F182" s="102">
        <v>6600</v>
      </c>
      <c r="G182" s="102">
        <v>0</v>
      </c>
      <c r="H182" s="102">
        <v>6600</v>
      </c>
    </row>
    <row r="183" spans="1:8">
      <c r="A183" s="100" t="s">
        <v>665</v>
      </c>
      <c r="B183" s="102">
        <v>3000</v>
      </c>
      <c r="C183" s="102">
        <v>3600</v>
      </c>
      <c r="D183" s="103">
        <v>1</v>
      </c>
      <c r="E183" s="103">
        <v>1</v>
      </c>
      <c r="F183" s="102">
        <v>6600</v>
      </c>
      <c r="G183" s="102">
        <v>0</v>
      </c>
      <c r="H183" s="102">
        <v>6600</v>
      </c>
    </row>
    <row r="184" spans="1:8">
      <c r="A184" s="100" t="s">
        <v>38</v>
      </c>
      <c r="B184" s="102"/>
      <c r="C184" s="102"/>
      <c r="D184" s="103"/>
      <c r="E184" s="103"/>
      <c r="F184" s="102"/>
      <c r="G184" s="102"/>
      <c r="H184" s="102"/>
    </row>
    <row r="185" spans="1:8">
      <c r="A185" s="101">
        <v>42740</v>
      </c>
      <c r="B185" s="102">
        <v>1000</v>
      </c>
      <c r="C185" s="102">
        <v>1800</v>
      </c>
      <c r="D185" s="103">
        <v>1</v>
      </c>
      <c r="E185" s="103">
        <v>1</v>
      </c>
      <c r="F185" s="102">
        <v>2800</v>
      </c>
      <c r="G185" s="102">
        <v>0</v>
      </c>
      <c r="H185" s="102">
        <v>2800</v>
      </c>
    </row>
    <row r="186" spans="1:8">
      <c r="A186" s="101">
        <v>42773</v>
      </c>
      <c r="B186" s="102">
        <v>500</v>
      </c>
      <c r="C186" s="102">
        <v>2400</v>
      </c>
      <c r="D186" s="103">
        <v>1</v>
      </c>
      <c r="E186" s="103">
        <v>1</v>
      </c>
      <c r="F186" s="102">
        <v>2900</v>
      </c>
      <c r="G186" s="102">
        <v>0</v>
      </c>
      <c r="H186" s="102">
        <v>2900</v>
      </c>
    </row>
    <row r="187" spans="1:8">
      <c r="A187" s="100" t="s">
        <v>657</v>
      </c>
      <c r="B187" s="102">
        <v>1500</v>
      </c>
      <c r="C187" s="102">
        <v>4200</v>
      </c>
      <c r="D187" s="103">
        <v>2</v>
      </c>
      <c r="E187" s="103">
        <v>2</v>
      </c>
      <c r="F187" s="102">
        <v>5700</v>
      </c>
      <c r="G187" s="102">
        <v>0</v>
      </c>
      <c r="H187" s="102">
        <v>5700</v>
      </c>
    </row>
    <row r="188" spans="1:8">
      <c r="A188" s="100" t="s">
        <v>264</v>
      </c>
      <c r="B188" s="102"/>
      <c r="C188" s="102"/>
      <c r="D188" s="103"/>
      <c r="E188" s="103"/>
      <c r="F188" s="102"/>
      <c r="G188" s="102"/>
      <c r="H188" s="102"/>
    </row>
    <row r="189" spans="1:8">
      <c r="A189" s="101">
        <v>42789</v>
      </c>
      <c r="B189" s="102">
        <v>2500</v>
      </c>
      <c r="C189" s="102">
        <v>2400</v>
      </c>
      <c r="D189" s="103">
        <v>1</v>
      </c>
      <c r="E189" s="103">
        <v>1</v>
      </c>
      <c r="F189" s="102">
        <v>4900</v>
      </c>
      <c r="G189" s="102">
        <v>0</v>
      </c>
      <c r="H189" s="102">
        <v>4900</v>
      </c>
    </row>
    <row r="190" spans="1:8">
      <c r="A190" s="100" t="s">
        <v>661</v>
      </c>
      <c r="B190" s="102">
        <v>2500</v>
      </c>
      <c r="C190" s="102">
        <v>2400</v>
      </c>
      <c r="D190" s="103">
        <v>1</v>
      </c>
      <c r="E190" s="103">
        <v>1</v>
      </c>
      <c r="F190" s="102">
        <v>4900</v>
      </c>
      <c r="G190" s="102">
        <v>0</v>
      </c>
      <c r="H190" s="102">
        <v>4900</v>
      </c>
    </row>
    <row r="191" spans="1:8">
      <c r="A191" s="100" t="s">
        <v>25</v>
      </c>
      <c r="B191" s="102"/>
      <c r="C191" s="102"/>
      <c r="D191" s="103"/>
      <c r="E191" s="103"/>
      <c r="F191" s="102"/>
      <c r="G191" s="102"/>
      <c r="H191" s="102"/>
    </row>
    <row r="192" spans="1:8">
      <c r="A192" s="101">
        <v>42748</v>
      </c>
      <c r="B192" s="102">
        <v>3500</v>
      </c>
      <c r="C192" s="102">
        <v>1200</v>
      </c>
      <c r="D192" s="103">
        <v>1</v>
      </c>
      <c r="E192" s="103">
        <v>1</v>
      </c>
      <c r="F192" s="102">
        <v>4700</v>
      </c>
      <c r="G192" s="102">
        <v>100</v>
      </c>
      <c r="H192" s="102">
        <v>4800</v>
      </c>
    </row>
    <row r="193" spans="1:8">
      <c r="A193" s="100" t="s">
        <v>654</v>
      </c>
      <c r="B193" s="102">
        <v>3500</v>
      </c>
      <c r="C193" s="102">
        <v>1200</v>
      </c>
      <c r="D193" s="103">
        <v>1</v>
      </c>
      <c r="E193" s="103">
        <v>1</v>
      </c>
      <c r="F193" s="102">
        <v>4700</v>
      </c>
      <c r="G193" s="102">
        <v>100</v>
      </c>
      <c r="H193" s="102">
        <v>4800</v>
      </c>
    </row>
    <row r="194" spans="1:8">
      <c r="A194" s="100" t="s">
        <v>248</v>
      </c>
      <c r="B194" s="102"/>
      <c r="C194" s="102"/>
      <c r="D194" s="103"/>
      <c r="E194" s="103"/>
      <c r="F194" s="102"/>
      <c r="G194" s="102"/>
      <c r="H194" s="102"/>
    </row>
    <row r="195" spans="1:8">
      <c r="A195" s="101">
        <v>42801</v>
      </c>
      <c r="B195" s="102">
        <v>1000</v>
      </c>
      <c r="C195" s="102">
        <v>3000</v>
      </c>
      <c r="D195" s="103">
        <v>1</v>
      </c>
      <c r="E195" s="103">
        <v>1</v>
      </c>
      <c r="F195" s="102">
        <v>4000</v>
      </c>
      <c r="G195" s="102">
        <v>100</v>
      </c>
      <c r="H195" s="102">
        <v>4100</v>
      </c>
    </row>
    <row r="196" spans="1:8">
      <c r="A196" s="100" t="s">
        <v>669</v>
      </c>
      <c r="B196" s="102">
        <v>1000</v>
      </c>
      <c r="C196" s="102">
        <v>3000</v>
      </c>
      <c r="D196" s="103">
        <v>1</v>
      </c>
      <c r="E196" s="103">
        <v>1</v>
      </c>
      <c r="F196" s="102">
        <v>4000</v>
      </c>
      <c r="G196" s="102">
        <v>100</v>
      </c>
      <c r="H196" s="102">
        <v>4100</v>
      </c>
    </row>
    <row r="197" spans="1:8">
      <c r="A197" s="100" t="s">
        <v>29</v>
      </c>
      <c r="B197" s="102"/>
      <c r="C197" s="102"/>
      <c r="D197" s="103"/>
      <c r="E197" s="103"/>
      <c r="F197" s="102"/>
      <c r="G197" s="102"/>
      <c r="H197" s="102"/>
    </row>
    <row r="198" spans="1:8">
      <c r="A198" s="101">
        <v>42781</v>
      </c>
      <c r="B198" s="102">
        <v>1500</v>
      </c>
      <c r="C198" s="102">
        <v>1800</v>
      </c>
      <c r="D198" s="103">
        <v>1</v>
      </c>
      <c r="E198" s="103">
        <v>1</v>
      </c>
      <c r="F198" s="102">
        <v>3300</v>
      </c>
      <c r="G198" s="102">
        <v>0</v>
      </c>
      <c r="H198" s="102">
        <v>3300</v>
      </c>
    </row>
    <row r="199" spans="1:8">
      <c r="A199" s="100" t="s">
        <v>667</v>
      </c>
      <c r="B199" s="102">
        <v>1500</v>
      </c>
      <c r="C199" s="102">
        <v>1800</v>
      </c>
      <c r="D199" s="103">
        <v>1</v>
      </c>
      <c r="E199" s="103">
        <v>1</v>
      </c>
      <c r="F199" s="102">
        <v>3300</v>
      </c>
      <c r="G199" s="102">
        <v>0</v>
      </c>
      <c r="H199" s="102">
        <v>3300</v>
      </c>
    </row>
    <row r="200" spans="1:8">
      <c r="A200" s="100" t="s">
        <v>250</v>
      </c>
      <c r="B200" s="102"/>
      <c r="C200" s="102"/>
      <c r="D200" s="103"/>
      <c r="E200" s="103"/>
      <c r="F200" s="102"/>
      <c r="G200" s="102"/>
      <c r="H200" s="102"/>
    </row>
    <row r="201" spans="1:8">
      <c r="A201" s="101">
        <v>42797</v>
      </c>
      <c r="B201" s="102">
        <v>1500</v>
      </c>
      <c r="C201" s="102">
        <v>1800</v>
      </c>
      <c r="D201" s="103">
        <v>1</v>
      </c>
      <c r="E201" s="103">
        <v>1</v>
      </c>
      <c r="F201" s="102">
        <v>3300</v>
      </c>
      <c r="G201" s="102">
        <v>0</v>
      </c>
      <c r="H201" s="102">
        <v>3300</v>
      </c>
    </row>
    <row r="202" spans="1:8">
      <c r="A202" s="100" t="s">
        <v>671</v>
      </c>
      <c r="B202" s="102">
        <v>1500</v>
      </c>
      <c r="C202" s="102">
        <v>1800</v>
      </c>
      <c r="D202" s="103">
        <v>1</v>
      </c>
      <c r="E202" s="103">
        <v>1</v>
      </c>
      <c r="F202" s="102">
        <v>3300</v>
      </c>
      <c r="G202" s="102">
        <v>0</v>
      </c>
      <c r="H202" s="102">
        <v>3300</v>
      </c>
    </row>
    <row r="203" spans="1:8">
      <c r="A203" s="98" t="s">
        <v>692</v>
      </c>
      <c r="B203" s="102">
        <v>14500</v>
      </c>
      <c r="C203" s="102">
        <v>18000</v>
      </c>
      <c r="D203" s="103">
        <v>8</v>
      </c>
      <c r="E203" s="103">
        <v>8</v>
      </c>
      <c r="F203" s="102">
        <v>32500</v>
      </c>
      <c r="G203" s="102">
        <v>200</v>
      </c>
      <c r="H203" s="102">
        <v>32700</v>
      </c>
    </row>
    <row r="204" spans="1:8">
      <c r="A204" s="98" t="s">
        <v>12</v>
      </c>
      <c r="B204" s="102"/>
      <c r="C204" s="102"/>
      <c r="D204" s="103"/>
      <c r="E204" s="103"/>
      <c r="F204" s="102"/>
      <c r="G204" s="102"/>
      <c r="H204" s="102"/>
    </row>
    <row r="205" spans="1:8">
      <c r="A205" s="100" t="s">
        <v>27</v>
      </c>
      <c r="B205" s="102"/>
      <c r="C205" s="102"/>
      <c r="D205" s="103"/>
      <c r="E205" s="103"/>
      <c r="F205" s="102"/>
      <c r="G205" s="102"/>
      <c r="H205" s="102"/>
    </row>
    <row r="206" spans="1:8">
      <c r="A206" s="101">
        <v>42790</v>
      </c>
      <c r="B206" s="102">
        <v>2500</v>
      </c>
      <c r="C206" s="102">
        <v>3600</v>
      </c>
      <c r="D206" s="103">
        <v>1</v>
      </c>
      <c r="E206" s="103">
        <v>1</v>
      </c>
      <c r="F206" s="102">
        <v>6100</v>
      </c>
      <c r="G206" s="102">
        <v>0</v>
      </c>
      <c r="H206" s="102">
        <v>6100</v>
      </c>
    </row>
    <row r="207" spans="1:8">
      <c r="A207" s="101">
        <v>42797</v>
      </c>
      <c r="B207" s="102">
        <v>1500</v>
      </c>
      <c r="C207" s="102">
        <v>1800</v>
      </c>
      <c r="D207" s="103">
        <v>1</v>
      </c>
      <c r="E207" s="103">
        <v>1</v>
      </c>
      <c r="F207" s="102">
        <v>3300</v>
      </c>
      <c r="G207" s="102">
        <v>0</v>
      </c>
      <c r="H207" s="102">
        <v>3300</v>
      </c>
    </row>
    <row r="208" spans="1:8">
      <c r="A208" s="100" t="s">
        <v>666</v>
      </c>
      <c r="B208" s="102">
        <v>4000</v>
      </c>
      <c r="C208" s="102">
        <v>5400</v>
      </c>
      <c r="D208" s="103">
        <v>2</v>
      </c>
      <c r="E208" s="103">
        <v>2</v>
      </c>
      <c r="F208" s="102">
        <v>9400</v>
      </c>
      <c r="G208" s="102">
        <v>0</v>
      </c>
      <c r="H208" s="102">
        <v>9400</v>
      </c>
    </row>
    <row r="209" spans="1:8">
      <c r="A209" s="100" t="s">
        <v>47</v>
      </c>
      <c r="B209" s="102"/>
      <c r="C209" s="102"/>
      <c r="D209" s="103"/>
      <c r="E209" s="103"/>
      <c r="F209" s="102"/>
      <c r="G209" s="102"/>
      <c r="H209" s="102"/>
    </row>
    <row r="210" spans="1:8">
      <c r="A210" s="101">
        <v>42782</v>
      </c>
      <c r="B210" s="102">
        <v>1000</v>
      </c>
      <c r="C210" s="102">
        <v>4800</v>
      </c>
      <c r="D210" s="103">
        <v>1</v>
      </c>
      <c r="E210" s="103">
        <v>1</v>
      </c>
      <c r="F210" s="102">
        <v>5800</v>
      </c>
      <c r="G210" s="102">
        <v>200</v>
      </c>
      <c r="H210" s="102">
        <v>6000</v>
      </c>
    </row>
    <row r="211" spans="1:8">
      <c r="A211" s="100" t="s">
        <v>673</v>
      </c>
      <c r="B211" s="102">
        <v>1000</v>
      </c>
      <c r="C211" s="102">
        <v>4800</v>
      </c>
      <c r="D211" s="103">
        <v>1</v>
      </c>
      <c r="E211" s="103">
        <v>1</v>
      </c>
      <c r="F211" s="102">
        <v>5800</v>
      </c>
      <c r="G211" s="102">
        <v>200</v>
      </c>
      <c r="H211" s="102">
        <v>6000</v>
      </c>
    </row>
    <row r="212" spans="1:8">
      <c r="A212" s="100" t="s">
        <v>50</v>
      </c>
      <c r="B212" s="102"/>
      <c r="C212" s="102"/>
      <c r="D212" s="103"/>
      <c r="E212" s="103"/>
      <c r="F212" s="102"/>
      <c r="G212" s="102"/>
      <c r="H212" s="102"/>
    </row>
    <row r="213" spans="1:8">
      <c r="A213" s="101">
        <v>42774</v>
      </c>
      <c r="B213" s="102">
        <v>500</v>
      </c>
      <c r="C213" s="102">
        <v>3600</v>
      </c>
      <c r="D213" s="103">
        <v>1</v>
      </c>
      <c r="E213" s="103">
        <v>1</v>
      </c>
      <c r="F213" s="102">
        <v>4100</v>
      </c>
      <c r="G213" s="102">
        <v>0</v>
      </c>
      <c r="H213" s="102">
        <v>4100</v>
      </c>
    </row>
    <row r="214" spans="1:8">
      <c r="A214" s="100" t="s">
        <v>658</v>
      </c>
      <c r="B214" s="102">
        <v>500</v>
      </c>
      <c r="C214" s="102">
        <v>3600</v>
      </c>
      <c r="D214" s="103">
        <v>1</v>
      </c>
      <c r="E214" s="103">
        <v>1</v>
      </c>
      <c r="F214" s="102">
        <v>4100</v>
      </c>
      <c r="G214" s="102">
        <v>0</v>
      </c>
      <c r="H214" s="102">
        <v>4100</v>
      </c>
    </row>
    <row r="215" spans="1:8">
      <c r="A215" s="100" t="s">
        <v>249</v>
      </c>
      <c r="B215" s="102"/>
      <c r="C215" s="102"/>
      <c r="D215" s="103"/>
      <c r="E215" s="103"/>
      <c r="F215" s="102"/>
      <c r="G215" s="102"/>
      <c r="H215" s="102"/>
    </row>
    <row r="216" spans="1:8">
      <c r="A216" s="101">
        <v>42802</v>
      </c>
      <c r="B216" s="102">
        <v>1000</v>
      </c>
      <c r="C216" s="102">
        <v>3000</v>
      </c>
      <c r="D216" s="103">
        <v>1</v>
      </c>
      <c r="E216" s="103">
        <v>1</v>
      </c>
      <c r="F216" s="102">
        <v>4000</v>
      </c>
      <c r="G216" s="102">
        <v>0</v>
      </c>
      <c r="H216" s="102">
        <v>4000</v>
      </c>
    </row>
    <row r="217" spans="1:8">
      <c r="A217" s="100" t="s">
        <v>670</v>
      </c>
      <c r="B217" s="102">
        <v>1000</v>
      </c>
      <c r="C217" s="102">
        <v>3000</v>
      </c>
      <c r="D217" s="103">
        <v>1</v>
      </c>
      <c r="E217" s="103">
        <v>1</v>
      </c>
      <c r="F217" s="102">
        <v>4000</v>
      </c>
      <c r="G217" s="102">
        <v>0</v>
      </c>
      <c r="H217" s="102">
        <v>4000</v>
      </c>
    </row>
    <row r="218" spans="1:8">
      <c r="A218" s="100" t="s">
        <v>46</v>
      </c>
      <c r="B218" s="102"/>
      <c r="C218" s="102"/>
      <c r="D218" s="103"/>
      <c r="E218" s="103"/>
      <c r="F218" s="102"/>
      <c r="G218" s="102"/>
      <c r="H218" s="102"/>
    </row>
    <row r="219" spans="1:8">
      <c r="A219" s="101">
        <v>42781</v>
      </c>
      <c r="B219" s="102">
        <v>1000</v>
      </c>
      <c r="C219" s="102">
        <v>2400</v>
      </c>
      <c r="D219" s="103">
        <v>1</v>
      </c>
      <c r="E219" s="103">
        <v>1</v>
      </c>
      <c r="F219" s="102">
        <v>3400</v>
      </c>
      <c r="G219" s="102">
        <v>0</v>
      </c>
      <c r="H219" s="102">
        <v>3400</v>
      </c>
    </row>
    <row r="220" spans="1:8">
      <c r="A220" s="100" t="s">
        <v>672</v>
      </c>
      <c r="B220" s="102">
        <v>1000</v>
      </c>
      <c r="C220" s="102">
        <v>2400</v>
      </c>
      <c r="D220" s="103">
        <v>1</v>
      </c>
      <c r="E220" s="103">
        <v>1</v>
      </c>
      <c r="F220" s="102">
        <v>3400</v>
      </c>
      <c r="G220" s="102">
        <v>0</v>
      </c>
      <c r="H220" s="102">
        <v>3400</v>
      </c>
    </row>
    <row r="221" spans="1:8">
      <c r="A221" s="98" t="s">
        <v>693</v>
      </c>
      <c r="B221" s="102">
        <v>7500</v>
      </c>
      <c r="C221" s="102">
        <v>19200</v>
      </c>
      <c r="D221" s="103">
        <v>6</v>
      </c>
      <c r="E221" s="103">
        <v>6</v>
      </c>
      <c r="F221" s="102">
        <v>26700</v>
      </c>
      <c r="G221" s="102">
        <v>200</v>
      </c>
      <c r="H221" s="102">
        <v>26900</v>
      </c>
    </row>
    <row r="222" spans="1:8">
      <c r="A222" s="98" t="s">
        <v>637</v>
      </c>
      <c r="B222" s="102">
        <v>119000</v>
      </c>
      <c r="C222" s="102">
        <v>152750</v>
      </c>
      <c r="D222" s="103">
        <v>72</v>
      </c>
      <c r="E222" s="103">
        <v>72</v>
      </c>
      <c r="F222" s="102">
        <v>271750</v>
      </c>
      <c r="G222" s="102">
        <v>1800</v>
      </c>
      <c r="H222" s="102">
        <v>273550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Transactions</vt:lpstr>
      <vt:lpstr>Customers</vt:lpstr>
      <vt:lpstr>Staff</vt:lpstr>
      <vt:lpstr>Sales_by_week</vt:lpstr>
      <vt:lpstr>Sales_by_Month</vt:lpstr>
      <vt:lpstr>Incentives</vt:lpstr>
      <vt:lpstr>Performance</vt:lpstr>
      <vt:lpstr>Sales_by_Date_Range</vt:lpstr>
      <vt:lpstr>Pvt_Sales_by_Staff</vt:lpstr>
      <vt:lpstr>Pvt_Sales_by_Cust</vt:lpstr>
      <vt:lpstr>Progression</vt:lpstr>
      <vt:lpstr>Sales_Perc_chart</vt:lpstr>
      <vt:lpstr>Lookups</vt:lpstr>
      <vt:lpstr>blue_cost_price</vt:lpstr>
      <vt:lpstr>blue_widgets_sales</vt:lpstr>
      <vt:lpstr>blue_widgets_sold</vt:lpstr>
      <vt:lpstr>bonuspoint</vt:lpstr>
      <vt:lpstr>bonusrate</vt:lpstr>
      <vt:lpstr>current_year</vt:lpstr>
      <vt:lpstr>Customers</vt:lpstr>
      <vt:lpstr>green_cost_price</vt:lpstr>
      <vt:lpstr>green_widgets_sales</vt:lpstr>
      <vt:lpstr>green_widgets_sold</vt:lpstr>
      <vt:lpstr>Insurance_Sales</vt:lpstr>
      <vt:lpstr>month</vt:lpstr>
      <vt:lpstr>Month_Num</vt:lpstr>
      <vt:lpstr>monthconvert</vt:lpstr>
      <vt:lpstr>Progression!Print_Area</vt:lpstr>
      <vt:lpstr>Sales_Date</vt:lpstr>
      <vt:lpstr>Staff</vt:lpstr>
      <vt:lpstr>Staff_ID_lookup</vt:lpstr>
      <vt:lpstr>Staff_Names</vt:lpstr>
      <vt:lpstr>Total_Sales</vt:lpstr>
      <vt:lpstr>Total_Widget_Sales</vt:lpstr>
      <vt:lpstr>Week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 Data</dc:title>
  <dc:subject>PHPExcel Test Document</dc:subject>
  <dc:creator>Danial Brien</dc:creator>
  <cp:keywords>office PHPExcel php</cp:keywords>
  <dc:description>Various Membership Stats.</dc:description>
  <cp:lastModifiedBy>Danial Brien</cp:lastModifiedBy>
  <dcterms:created xsi:type="dcterms:W3CDTF">2016-07-12T12:55:38Z</dcterms:created>
  <dcterms:modified xsi:type="dcterms:W3CDTF">2018-12-18T22:09:47Z</dcterms:modified>
  <cp:category>Test result file</cp:category>
</cp:coreProperties>
</file>